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3250" windowHeight="12570"/>
  </bookViews>
  <sheets>
    <sheet name="Аркуш1" sheetId="1" r:id="rId1"/>
    <sheet name="Аркуш2" sheetId="2" r:id="rId2"/>
    <sheet name="Аркуш3" sheetId="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1" l="1"/>
  <c r="I70" i="1"/>
  <c r="J70" i="1"/>
  <c r="K70" i="1"/>
  <c r="H70" i="1"/>
  <c r="G70" i="1"/>
  <c r="I29" i="1"/>
  <c r="K29" i="1"/>
  <c r="G35" i="1"/>
  <c r="J29" i="1"/>
  <c r="H29" i="1"/>
  <c r="I154" i="1" l="1"/>
  <c r="J154" i="1"/>
  <c r="K154" i="1"/>
  <c r="H154" i="1"/>
  <c r="I153" i="1"/>
  <c r="J153" i="1"/>
  <c r="K153" i="1"/>
  <c r="H153" i="1"/>
  <c r="G153" i="1"/>
  <c r="I75" i="1" l="1"/>
  <c r="J75" i="1"/>
  <c r="K75" i="1"/>
  <c r="H75" i="1"/>
  <c r="G75" i="1" l="1"/>
  <c r="G72" i="1"/>
  <c r="I71" i="1"/>
  <c r="J71" i="1"/>
  <c r="K71" i="1"/>
  <c r="H71" i="1"/>
  <c r="I69" i="1"/>
  <c r="J69" i="1"/>
  <c r="K69" i="1"/>
  <c r="H69" i="1"/>
  <c r="I68" i="1"/>
  <c r="J68" i="1"/>
  <c r="K68" i="1"/>
  <c r="H68" i="1"/>
  <c r="G248" i="1"/>
  <c r="G257" i="1"/>
  <c r="H257" i="1"/>
  <c r="H251" i="1"/>
  <c r="H252" i="1"/>
  <c r="H213" i="1"/>
  <c r="I156" i="1"/>
  <c r="J156" i="1"/>
  <c r="K156" i="1"/>
  <c r="H156" i="1"/>
  <c r="I157" i="1"/>
  <c r="J157" i="1"/>
  <c r="K157" i="1"/>
  <c r="H157" i="1"/>
  <c r="H95" i="1"/>
  <c r="I95" i="1"/>
  <c r="K95" i="1"/>
  <c r="H38" i="1" l="1"/>
  <c r="G42" i="1"/>
  <c r="E94" i="1" l="1"/>
  <c r="E258" i="1" l="1"/>
  <c r="E248" i="1"/>
  <c r="E243" i="1"/>
  <c r="F243" i="1"/>
  <c r="E212" i="1"/>
  <c r="D212" i="1"/>
  <c r="D185" i="1"/>
  <c r="E70" i="1"/>
  <c r="E46" i="1" s="1"/>
  <c r="K263" i="1" l="1"/>
  <c r="J263" i="1"/>
  <c r="I263" i="1"/>
  <c r="H263" i="1"/>
  <c r="G263" i="1"/>
  <c r="F263" i="1"/>
  <c r="E263" i="1"/>
  <c r="D263" i="1"/>
  <c r="I259" i="1"/>
  <c r="F258" i="1"/>
  <c r="D258" i="1"/>
  <c r="I257" i="1"/>
  <c r="I262" i="1" s="1"/>
  <c r="H262" i="1"/>
  <c r="E256" i="1"/>
  <c r="E255" i="1"/>
  <c r="K254" i="1"/>
  <c r="K259" i="1" s="1"/>
  <c r="J254" i="1"/>
  <c r="J259" i="1" s="1"/>
  <c r="I254" i="1"/>
  <c r="H254" i="1"/>
  <c r="E254" i="1"/>
  <c r="E253" i="1" s="1"/>
  <c r="F253" i="1"/>
  <c r="D253" i="1"/>
  <c r="K252" i="1"/>
  <c r="J252" i="1"/>
  <c r="I252" i="1"/>
  <c r="K251" i="1"/>
  <c r="J251" i="1"/>
  <c r="I251" i="1"/>
  <c r="K250" i="1"/>
  <c r="K248" i="1" s="1"/>
  <c r="J250" i="1"/>
  <c r="I250" i="1"/>
  <c r="I248" i="1" s="1"/>
  <c r="H250" i="1"/>
  <c r="G249" i="1"/>
  <c r="F248" i="1"/>
  <c r="D248" i="1"/>
  <c r="K243" i="1"/>
  <c r="J243" i="1"/>
  <c r="I243" i="1"/>
  <c r="H243" i="1"/>
  <c r="G243" i="1"/>
  <c r="D243" i="1"/>
  <c r="K233" i="1"/>
  <c r="J233" i="1"/>
  <c r="I233" i="1"/>
  <c r="H233" i="1"/>
  <c r="G233" i="1"/>
  <c r="F233" i="1"/>
  <c r="E233" i="1"/>
  <c r="D233" i="1"/>
  <c r="K230" i="1"/>
  <c r="J230" i="1"/>
  <c r="I230" i="1"/>
  <c r="I223" i="1" s="1"/>
  <c r="H230" i="1"/>
  <c r="G230" i="1"/>
  <c r="F230" i="1"/>
  <c r="E230" i="1"/>
  <c r="D230" i="1"/>
  <c r="K227" i="1"/>
  <c r="J227" i="1"/>
  <c r="I227" i="1"/>
  <c r="H227" i="1"/>
  <c r="G227" i="1"/>
  <c r="F227" i="1"/>
  <c r="E227" i="1"/>
  <c r="E223" i="1" s="1"/>
  <c r="D227" i="1"/>
  <c r="D223" i="1" s="1"/>
  <c r="K224" i="1"/>
  <c r="K223" i="1" s="1"/>
  <c r="J224" i="1"/>
  <c r="J223" i="1" s="1"/>
  <c r="I224" i="1"/>
  <c r="H224" i="1"/>
  <c r="G224" i="1"/>
  <c r="F224" i="1"/>
  <c r="E224" i="1"/>
  <c r="D224" i="1"/>
  <c r="H223" i="1"/>
  <c r="G223" i="1"/>
  <c r="F223" i="1"/>
  <c r="K219" i="1"/>
  <c r="J219" i="1"/>
  <c r="I219" i="1"/>
  <c r="H219" i="1"/>
  <c r="G219" i="1"/>
  <c r="F219" i="1"/>
  <c r="E219" i="1"/>
  <c r="D219" i="1"/>
  <c r="K198" i="1"/>
  <c r="J198" i="1"/>
  <c r="I198" i="1"/>
  <c r="H198" i="1"/>
  <c r="G198" i="1"/>
  <c r="F198" i="1"/>
  <c r="E198" i="1"/>
  <c r="D198" i="1"/>
  <c r="K190" i="1"/>
  <c r="J190" i="1"/>
  <c r="I190" i="1"/>
  <c r="H190" i="1"/>
  <c r="G190" i="1"/>
  <c r="F190" i="1"/>
  <c r="E190" i="1"/>
  <c r="D190" i="1"/>
  <c r="E186" i="1"/>
  <c r="D186" i="1"/>
  <c r="F185" i="1"/>
  <c r="E185" i="1"/>
  <c r="K184" i="1"/>
  <c r="J184" i="1"/>
  <c r="I184" i="1"/>
  <c r="H184" i="1"/>
  <c r="F184" i="1"/>
  <c r="E184" i="1"/>
  <c r="D184" i="1"/>
  <c r="E183" i="1"/>
  <c r="E181" i="1" s="1"/>
  <c r="D183" i="1"/>
  <c r="K182" i="1"/>
  <c r="J182" i="1"/>
  <c r="I182" i="1"/>
  <c r="F182" i="1"/>
  <c r="E182" i="1"/>
  <c r="D182" i="1"/>
  <c r="K175" i="1"/>
  <c r="K173" i="1" s="1"/>
  <c r="J175" i="1"/>
  <c r="J173" i="1" s="1"/>
  <c r="I175" i="1"/>
  <c r="I173" i="1" s="1"/>
  <c r="H175" i="1"/>
  <c r="G175" i="1"/>
  <c r="F175" i="1"/>
  <c r="E175" i="1"/>
  <c r="D175" i="1"/>
  <c r="H173" i="1"/>
  <c r="G173" i="1"/>
  <c r="F173" i="1"/>
  <c r="E173" i="1"/>
  <c r="D173" i="1"/>
  <c r="K172" i="1"/>
  <c r="K179" i="1" s="1"/>
  <c r="J172" i="1"/>
  <c r="J179" i="1" s="1"/>
  <c r="I172" i="1"/>
  <c r="I179" i="1" s="1"/>
  <c r="H172" i="1"/>
  <c r="H179" i="1" s="1"/>
  <c r="G172" i="1"/>
  <c r="G179" i="1" s="1"/>
  <c r="F172" i="1"/>
  <c r="F179" i="1" s="1"/>
  <c r="E172" i="1"/>
  <c r="E179" i="1" s="1"/>
  <c r="D172" i="1"/>
  <c r="D179" i="1" s="1"/>
  <c r="K162" i="1"/>
  <c r="K158" i="1" s="1"/>
  <c r="J162" i="1"/>
  <c r="I162" i="1"/>
  <c r="H162" i="1"/>
  <c r="G162" i="1"/>
  <c r="F162" i="1"/>
  <c r="E162" i="1"/>
  <c r="D162" i="1"/>
  <c r="K159" i="1"/>
  <c r="J159" i="1"/>
  <c r="J158" i="1" s="1"/>
  <c r="I159" i="1"/>
  <c r="I158" i="1" s="1"/>
  <c r="H159" i="1"/>
  <c r="H158" i="1" s="1"/>
  <c r="G159" i="1"/>
  <c r="G158" i="1" s="1"/>
  <c r="F159" i="1"/>
  <c r="F158" i="1" s="1"/>
  <c r="E159" i="1"/>
  <c r="E158" i="1" s="1"/>
  <c r="D159" i="1"/>
  <c r="D158" i="1"/>
  <c r="F155" i="1"/>
  <c r="E155" i="1"/>
  <c r="D155" i="1"/>
  <c r="G154" i="1"/>
  <c r="K152" i="1"/>
  <c r="J152" i="1"/>
  <c r="I152" i="1"/>
  <c r="F152" i="1"/>
  <c r="E152" i="1"/>
  <c r="D152" i="1"/>
  <c r="K145" i="1"/>
  <c r="J145" i="1"/>
  <c r="I145" i="1"/>
  <c r="H145" i="1"/>
  <c r="G145" i="1"/>
  <c r="F145" i="1"/>
  <c r="E145" i="1"/>
  <c r="D145" i="1"/>
  <c r="K138" i="1"/>
  <c r="J138" i="1"/>
  <c r="I138" i="1"/>
  <c r="H138" i="1"/>
  <c r="G138" i="1"/>
  <c r="F138" i="1"/>
  <c r="E138" i="1"/>
  <c r="D138" i="1"/>
  <c r="H128" i="1"/>
  <c r="I128" i="1" s="1"/>
  <c r="J128" i="1" s="1"/>
  <c r="K128" i="1" s="1"/>
  <c r="F128" i="1"/>
  <c r="H127" i="1"/>
  <c r="F127" i="1"/>
  <c r="H126" i="1"/>
  <c r="I126" i="1" s="1"/>
  <c r="J126" i="1" s="1"/>
  <c r="K126" i="1" s="1"/>
  <c r="F126" i="1"/>
  <c r="H125" i="1"/>
  <c r="F125" i="1"/>
  <c r="H124" i="1"/>
  <c r="F124" i="1"/>
  <c r="H123" i="1"/>
  <c r="I123" i="1" s="1"/>
  <c r="J123" i="1" s="1"/>
  <c r="K123" i="1" s="1"/>
  <c r="F123" i="1"/>
  <c r="H122" i="1"/>
  <c r="I122" i="1" s="1"/>
  <c r="J122" i="1" s="1"/>
  <c r="K122" i="1" s="1"/>
  <c r="F122" i="1"/>
  <c r="H120" i="1"/>
  <c r="F120" i="1"/>
  <c r="H119" i="1"/>
  <c r="F119" i="1"/>
  <c r="H118" i="1"/>
  <c r="I118" i="1" s="1"/>
  <c r="F118" i="1"/>
  <c r="H117" i="1"/>
  <c r="I117" i="1" s="1"/>
  <c r="J117" i="1" s="1"/>
  <c r="K117" i="1" s="1"/>
  <c r="F117" i="1"/>
  <c r="E116" i="1"/>
  <c r="D116" i="1"/>
  <c r="G115" i="1"/>
  <c r="G114" i="1"/>
  <c r="K113" i="1"/>
  <c r="H112" i="1"/>
  <c r="F112" i="1"/>
  <c r="F111" i="1" s="1"/>
  <c r="E111" i="1"/>
  <c r="D111" i="1"/>
  <c r="H110" i="1"/>
  <c r="I110" i="1" s="1"/>
  <c r="J110" i="1" s="1"/>
  <c r="K110" i="1" s="1"/>
  <c r="F110" i="1"/>
  <c r="H109" i="1"/>
  <c r="F109" i="1"/>
  <c r="H108" i="1"/>
  <c r="F108" i="1"/>
  <c r="H107" i="1"/>
  <c r="I107" i="1" s="1"/>
  <c r="J107" i="1" s="1"/>
  <c r="K107" i="1" s="1"/>
  <c r="F107" i="1"/>
  <c r="H105" i="1"/>
  <c r="I105" i="1" s="1"/>
  <c r="J105" i="1" s="1"/>
  <c r="K105" i="1" s="1"/>
  <c r="F105" i="1"/>
  <c r="H104" i="1"/>
  <c r="F104" i="1"/>
  <c r="H103" i="1"/>
  <c r="F103" i="1"/>
  <c r="H102" i="1"/>
  <c r="I102" i="1" s="1"/>
  <c r="J102" i="1" s="1"/>
  <c r="K102" i="1" s="1"/>
  <c r="F102" i="1"/>
  <c r="H101" i="1"/>
  <c r="I101" i="1" s="1"/>
  <c r="J101" i="1" s="1"/>
  <c r="K101" i="1" s="1"/>
  <c r="F101" i="1"/>
  <c r="H100" i="1"/>
  <c r="I100" i="1" s="1"/>
  <c r="J100" i="1" s="1"/>
  <c r="K100" i="1" s="1"/>
  <c r="F100" i="1"/>
  <c r="H99" i="1"/>
  <c r="I99" i="1" s="1"/>
  <c r="J99" i="1" s="1"/>
  <c r="K99" i="1" s="1"/>
  <c r="F99" i="1"/>
  <c r="H98" i="1"/>
  <c r="F98" i="1"/>
  <c r="H97" i="1"/>
  <c r="I97" i="1" s="1"/>
  <c r="J97" i="1" s="1"/>
  <c r="F97" i="1"/>
  <c r="F96" i="1"/>
  <c r="E96" i="1"/>
  <c r="D96" i="1"/>
  <c r="F94" i="1"/>
  <c r="D94" i="1"/>
  <c r="K92" i="1"/>
  <c r="J92" i="1"/>
  <c r="I92" i="1"/>
  <c r="H92" i="1"/>
  <c r="G92" i="1"/>
  <c r="F92" i="1"/>
  <c r="E92" i="1"/>
  <c r="D92" i="1"/>
  <c r="H91" i="1"/>
  <c r="I91" i="1" s="1"/>
  <c r="J91" i="1" s="1"/>
  <c r="K91" i="1" s="1"/>
  <c r="F91" i="1"/>
  <c r="H90" i="1"/>
  <c r="F90" i="1"/>
  <c r="H89" i="1"/>
  <c r="I89" i="1" s="1"/>
  <c r="J89" i="1" s="1"/>
  <c r="K89" i="1" s="1"/>
  <c r="F89" i="1"/>
  <c r="H88" i="1"/>
  <c r="F88" i="1"/>
  <c r="H87" i="1"/>
  <c r="F87" i="1"/>
  <c r="E86" i="1"/>
  <c r="D86" i="1"/>
  <c r="H85" i="1"/>
  <c r="I85" i="1" s="1"/>
  <c r="J85" i="1" s="1"/>
  <c r="K85" i="1" s="1"/>
  <c r="F85" i="1"/>
  <c r="H84" i="1"/>
  <c r="I84" i="1" s="1"/>
  <c r="F84" i="1"/>
  <c r="H83" i="1"/>
  <c r="F83" i="1"/>
  <c r="H82" i="1"/>
  <c r="I82" i="1" s="1"/>
  <c r="F82" i="1"/>
  <c r="H81" i="1"/>
  <c r="F81" i="1"/>
  <c r="H80" i="1"/>
  <c r="I80" i="1" s="1"/>
  <c r="F80" i="1"/>
  <c r="H79" i="1"/>
  <c r="I79" i="1" s="1"/>
  <c r="F79" i="1"/>
  <c r="E78" i="1"/>
  <c r="D78" i="1"/>
  <c r="G76" i="1"/>
  <c r="G74" i="1"/>
  <c r="G71" i="1"/>
  <c r="G69" i="1"/>
  <c r="G68" i="1"/>
  <c r="H67" i="1"/>
  <c r="H183" i="1" s="1"/>
  <c r="H181" i="1" s="1"/>
  <c r="F67" i="1"/>
  <c r="F183" i="1" s="1"/>
  <c r="H66" i="1"/>
  <c r="I66" i="1" s="1"/>
  <c r="J66" i="1" s="1"/>
  <c r="K66" i="1" s="1"/>
  <c r="F66" i="1"/>
  <c r="H65" i="1"/>
  <c r="I65" i="1" s="1"/>
  <c r="F65" i="1"/>
  <c r="H64" i="1"/>
  <c r="F64" i="1"/>
  <c r="H63" i="1"/>
  <c r="I63" i="1" s="1"/>
  <c r="F63" i="1"/>
  <c r="H62" i="1"/>
  <c r="I62" i="1" s="1"/>
  <c r="J62" i="1" s="1"/>
  <c r="K62" i="1" s="1"/>
  <c r="F62" i="1"/>
  <c r="H61" i="1"/>
  <c r="I61" i="1" s="1"/>
  <c r="F61" i="1"/>
  <c r="H60" i="1"/>
  <c r="F60" i="1"/>
  <c r="H59" i="1"/>
  <c r="I59" i="1" s="1"/>
  <c r="F59" i="1"/>
  <c r="H58" i="1"/>
  <c r="F58" i="1"/>
  <c r="H57" i="1"/>
  <c r="I57" i="1" s="1"/>
  <c r="F57" i="1"/>
  <c r="K56" i="1"/>
  <c r="J56" i="1"/>
  <c r="I56" i="1"/>
  <c r="H56" i="1"/>
  <c r="G55" i="1"/>
  <c r="F54" i="1"/>
  <c r="K53" i="1"/>
  <c r="F53" i="1"/>
  <c r="H52" i="1"/>
  <c r="I52" i="1" s="1"/>
  <c r="J52" i="1" s="1"/>
  <c r="F52" i="1"/>
  <c r="H51" i="1"/>
  <c r="I51" i="1" s="1"/>
  <c r="F51" i="1"/>
  <c r="H50" i="1"/>
  <c r="I50" i="1" s="1"/>
  <c r="F50" i="1"/>
  <c r="H49" i="1"/>
  <c r="I49" i="1" s="1"/>
  <c r="F49" i="1"/>
  <c r="H48" i="1"/>
  <c r="I48" i="1" s="1"/>
  <c r="F48" i="1"/>
  <c r="H47" i="1"/>
  <c r="I47" i="1" s="1"/>
  <c r="J47" i="1" s="1"/>
  <c r="K47" i="1" s="1"/>
  <c r="D46" i="1"/>
  <c r="G44" i="1"/>
  <c r="G43" i="1"/>
  <c r="J41" i="1"/>
  <c r="K40" i="1"/>
  <c r="J40" i="1"/>
  <c r="I40" i="1"/>
  <c r="H40" i="1"/>
  <c r="G39" i="1"/>
  <c r="K38" i="1"/>
  <c r="K257" i="1" s="1"/>
  <c r="K262" i="1" s="1"/>
  <c r="J38" i="1"/>
  <c r="J257" i="1" s="1"/>
  <c r="G37" i="1"/>
  <c r="K36" i="1"/>
  <c r="J36" i="1"/>
  <c r="I36" i="1"/>
  <c r="H36" i="1"/>
  <c r="G34" i="1"/>
  <c r="G33" i="1"/>
  <c r="J32" i="1"/>
  <c r="G30" i="1"/>
  <c r="G182" i="1" s="1"/>
  <c r="F29" i="1"/>
  <c r="E29" i="1"/>
  <c r="D29" i="1"/>
  <c r="G28" i="1"/>
  <c r="G27" i="1" s="1"/>
  <c r="K27" i="1"/>
  <c r="K23" i="1" s="1"/>
  <c r="J27" i="1"/>
  <c r="J23" i="1" s="1"/>
  <c r="J213" i="1" s="1"/>
  <c r="J212" i="1" s="1"/>
  <c r="I27" i="1"/>
  <c r="H27" i="1"/>
  <c r="F27" i="1"/>
  <c r="E27" i="1"/>
  <c r="D27" i="1"/>
  <c r="D132" i="1" s="1"/>
  <c r="F26" i="1"/>
  <c r="F25" i="1"/>
  <c r="F24" i="1"/>
  <c r="G29" i="1" l="1"/>
  <c r="G41" i="1"/>
  <c r="J95" i="1"/>
  <c r="G251" i="1"/>
  <c r="G38" i="1"/>
  <c r="G157" i="1"/>
  <c r="F116" i="1"/>
  <c r="I256" i="1"/>
  <c r="I261" i="1" s="1"/>
  <c r="H45" i="1"/>
  <c r="I155" i="1"/>
  <c r="I165" i="1" s="1"/>
  <c r="G184" i="1"/>
  <c r="J256" i="1"/>
  <c r="J261" i="1" s="1"/>
  <c r="J155" i="1"/>
  <c r="J165" i="1" s="1"/>
  <c r="G254" i="1"/>
  <c r="H155" i="1"/>
  <c r="D181" i="1"/>
  <c r="G252" i="1"/>
  <c r="H86" i="1"/>
  <c r="F78" i="1"/>
  <c r="I87" i="1"/>
  <c r="J87" i="1" s="1"/>
  <c r="K87" i="1" s="1"/>
  <c r="G77" i="1"/>
  <c r="F45" i="1"/>
  <c r="J248" i="1"/>
  <c r="F46" i="1"/>
  <c r="F133" i="1" s="1"/>
  <c r="F181" i="1"/>
  <c r="E165" i="1"/>
  <c r="E132" i="1"/>
  <c r="D187" i="1"/>
  <c r="D188" i="1" s="1"/>
  <c r="G89" i="1"/>
  <c r="G105" i="1"/>
  <c r="F23" i="1"/>
  <c r="G110" i="1"/>
  <c r="G128" i="1"/>
  <c r="G23" i="1"/>
  <c r="J79" i="1"/>
  <c r="J49" i="1"/>
  <c r="K49" i="1" s="1"/>
  <c r="J51" i="1"/>
  <c r="K51" i="1" s="1"/>
  <c r="H186" i="1"/>
  <c r="H23" i="1"/>
  <c r="J50" i="1"/>
  <c r="K50" i="1" s="1"/>
  <c r="K52" i="1"/>
  <c r="G52" i="1" s="1"/>
  <c r="J57" i="1"/>
  <c r="K57" i="1" s="1"/>
  <c r="J59" i="1"/>
  <c r="K59" i="1" s="1"/>
  <c r="I60" i="1"/>
  <c r="J60" i="1" s="1"/>
  <c r="K60" i="1" s="1"/>
  <c r="J61" i="1"/>
  <c r="K61" i="1" s="1"/>
  <c r="J63" i="1"/>
  <c r="K63" i="1" s="1"/>
  <c r="I64" i="1"/>
  <c r="J64" i="1" s="1"/>
  <c r="K64" i="1" s="1"/>
  <c r="J65" i="1"/>
  <c r="K65" i="1" s="1"/>
  <c r="J80" i="1"/>
  <c r="K80" i="1" s="1"/>
  <c r="I81" i="1"/>
  <c r="J81" i="1" s="1"/>
  <c r="K81" i="1" s="1"/>
  <c r="J82" i="1"/>
  <c r="K82" i="1" s="1"/>
  <c r="I83" i="1"/>
  <c r="J84" i="1"/>
  <c r="K84" i="1" s="1"/>
  <c r="G91" i="1"/>
  <c r="J94" i="1"/>
  <c r="K213" i="1"/>
  <c r="K212" i="1" s="1"/>
  <c r="G113" i="1"/>
  <c r="J118" i="1"/>
  <c r="K118" i="1" s="1"/>
  <c r="I120" i="1"/>
  <c r="J120" i="1" s="1"/>
  <c r="K120" i="1" s="1"/>
  <c r="I125" i="1"/>
  <c r="J125" i="1" s="1"/>
  <c r="K125" i="1" s="1"/>
  <c r="I94" i="1"/>
  <c r="I104" i="1"/>
  <c r="J104" i="1" s="1"/>
  <c r="K104" i="1" s="1"/>
  <c r="I112" i="1"/>
  <c r="D133" i="1"/>
  <c r="I58" i="1"/>
  <c r="J58" i="1" s="1"/>
  <c r="K58" i="1" s="1"/>
  <c r="I23" i="1"/>
  <c r="I213" i="1" s="1"/>
  <c r="I212" i="1" s="1"/>
  <c r="E133" i="1"/>
  <c r="E187" i="1"/>
  <c r="E188" i="1" s="1"/>
  <c r="I45" i="1"/>
  <c r="G36" i="1"/>
  <c r="K256" i="1"/>
  <c r="K261" i="1" s="1"/>
  <c r="D45" i="1"/>
  <c r="D106" i="1" s="1"/>
  <c r="D121" i="1" s="1"/>
  <c r="D129" i="1" s="1"/>
  <c r="D130" i="1" s="1"/>
  <c r="G47" i="1"/>
  <c r="J48" i="1"/>
  <c r="H255" i="1"/>
  <c r="G56" i="1"/>
  <c r="G185" i="1" s="1"/>
  <c r="H185" i="1"/>
  <c r="F86" i="1"/>
  <c r="I88" i="1"/>
  <c r="I103" i="1"/>
  <c r="J103" i="1" s="1"/>
  <c r="K103" i="1" s="1"/>
  <c r="I108" i="1"/>
  <c r="J108" i="1" s="1"/>
  <c r="K108" i="1" s="1"/>
  <c r="H111" i="1"/>
  <c r="G62" i="1"/>
  <c r="G66" i="1"/>
  <c r="H78" i="1"/>
  <c r="G85" i="1"/>
  <c r="K97" i="1"/>
  <c r="G97" i="1" s="1"/>
  <c r="I109" i="1"/>
  <c r="J109" i="1" s="1"/>
  <c r="K109" i="1" s="1"/>
  <c r="K32" i="1"/>
  <c r="G32" i="1" s="1"/>
  <c r="J262" i="1"/>
  <c r="G262" i="1" s="1"/>
  <c r="J45" i="1"/>
  <c r="H256" i="1"/>
  <c r="H253" i="1" s="1"/>
  <c r="E45" i="1"/>
  <c r="E106" i="1" s="1"/>
  <c r="E121" i="1" s="1"/>
  <c r="E129" i="1" s="1"/>
  <c r="H46" i="1"/>
  <c r="I255" i="1"/>
  <c r="I185" i="1"/>
  <c r="I90" i="1"/>
  <c r="J90" i="1" s="1"/>
  <c r="K90" i="1" s="1"/>
  <c r="I119" i="1"/>
  <c r="J119" i="1" s="1"/>
  <c r="K119" i="1" s="1"/>
  <c r="I124" i="1"/>
  <c r="J124" i="1" s="1"/>
  <c r="K124" i="1" s="1"/>
  <c r="G126" i="1"/>
  <c r="G99" i="1"/>
  <c r="G156" i="1"/>
  <c r="K155" i="1"/>
  <c r="K165" i="1" s="1"/>
  <c r="F165" i="1"/>
  <c r="J255" i="1"/>
  <c r="J185" i="1"/>
  <c r="F186" i="1"/>
  <c r="I98" i="1"/>
  <c r="G100" i="1"/>
  <c r="G101" i="1"/>
  <c r="H116" i="1"/>
  <c r="G117" i="1"/>
  <c r="G122" i="1"/>
  <c r="I127" i="1"/>
  <c r="J127" i="1" s="1"/>
  <c r="K127" i="1" s="1"/>
  <c r="K185" i="1"/>
  <c r="K255" i="1"/>
  <c r="K260" i="1" s="1"/>
  <c r="I67" i="1"/>
  <c r="H96" i="1"/>
  <c r="G102" i="1"/>
  <c r="G107" i="1"/>
  <c r="G123" i="1"/>
  <c r="G152" i="1"/>
  <c r="D165" i="1"/>
  <c r="G250" i="1"/>
  <c r="H248" i="1"/>
  <c r="H152" i="1"/>
  <c r="H259" i="1"/>
  <c r="G73" i="1" l="1"/>
  <c r="H165" i="1"/>
  <c r="G155" i="1"/>
  <c r="G165" i="1" s="1"/>
  <c r="G118" i="1"/>
  <c r="K116" i="1"/>
  <c r="K258" i="1"/>
  <c r="H187" i="1"/>
  <c r="H188" i="1" s="1"/>
  <c r="F106" i="1"/>
  <c r="F121" i="1" s="1"/>
  <c r="F129" i="1" s="1"/>
  <c r="F131" i="1" s="1"/>
  <c r="K253" i="1"/>
  <c r="G58" i="1"/>
  <c r="G82" i="1"/>
  <c r="G61" i="1"/>
  <c r="G109" i="1"/>
  <c r="H133" i="1"/>
  <c r="G60" i="1"/>
  <c r="K79" i="1"/>
  <c r="G79" i="1" s="1"/>
  <c r="G259" i="1"/>
  <c r="J253" i="1"/>
  <c r="J260" i="1"/>
  <c r="J258" i="1" s="1"/>
  <c r="G119" i="1"/>
  <c r="E143" i="1"/>
  <c r="E131" i="1"/>
  <c r="E130" i="1"/>
  <c r="G103" i="1"/>
  <c r="F132" i="1"/>
  <c r="G104" i="1"/>
  <c r="G120" i="1"/>
  <c r="G213" i="1"/>
  <c r="G212" i="1" s="1"/>
  <c r="H212" i="1"/>
  <c r="G80" i="1"/>
  <c r="I78" i="1"/>
  <c r="G59" i="1"/>
  <c r="H94" i="1"/>
  <c r="H132" i="1" s="1"/>
  <c r="H260" i="1"/>
  <c r="G255" i="1"/>
  <c r="D143" i="1"/>
  <c r="D131" i="1"/>
  <c r="I111" i="1"/>
  <c r="J112" i="1"/>
  <c r="I186" i="1"/>
  <c r="J83" i="1"/>
  <c r="G81" i="1"/>
  <c r="G49" i="1"/>
  <c r="G65" i="1"/>
  <c r="G57" i="1"/>
  <c r="K94" i="1"/>
  <c r="J88" i="1"/>
  <c r="I86" i="1"/>
  <c r="I183" i="1"/>
  <c r="I181" i="1" s="1"/>
  <c r="J67" i="1"/>
  <c r="J46" i="1" s="1"/>
  <c r="J98" i="1"/>
  <c r="I96" i="1"/>
  <c r="I260" i="1"/>
  <c r="I258" i="1" s="1"/>
  <c r="I253" i="1"/>
  <c r="G127" i="1"/>
  <c r="G124" i="1"/>
  <c r="J116" i="1"/>
  <c r="G87" i="1"/>
  <c r="H261" i="1"/>
  <c r="G261" i="1" s="1"/>
  <c r="G256" i="1"/>
  <c r="F187" i="1"/>
  <c r="F188" i="1" s="1"/>
  <c r="G108" i="1"/>
  <c r="G90" i="1"/>
  <c r="K48" i="1"/>
  <c r="G125" i="1"/>
  <c r="I116" i="1"/>
  <c r="G64" i="1"/>
  <c r="G84" i="1"/>
  <c r="G51" i="1"/>
  <c r="I46" i="1"/>
  <c r="G63" i="1"/>
  <c r="G50" i="1"/>
  <c r="F130" i="1" l="1"/>
  <c r="F143" i="1"/>
  <c r="G116" i="1"/>
  <c r="H106" i="1"/>
  <c r="H121" i="1" s="1"/>
  <c r="H129" i="1" s="1"/>
  <c r="H131" i="1" s="1"/>
  <c r="I106" i="1"/>
  <c r="I121" i="1" s="1"/>
  <c r="I129" i="1" s="1"/>
  <c r="I143" i="1" s="1"/>
  <c r="J186" i="1"/>
  <c r="K83" i="1"/>
  <c r="K186" i="1" s="1"/>
  <c r="G260" i="1"/>
  <c r="G258" i="1"/>
  <c r="K98" i="1"/>
  <c r="J96" i="1"/>
  <c r="I132" i="1"/>
  <c r="I187" i="1"/>
  <c r="I188" i="1" s="1"/>
  <c r="J78" i="1"/>
  <c r="K67" i="1"/>
  <c r="K46" i="1" s="1"/>
  <c r="J183" i="1"/>
  <c r="J181" i="1" s="1"/>
  <c r="K88" i="1"/>
  <c r="K86" i="1" s="1"/>
  <c r="J86" i="1"/>
  <c r="G45" i="1"/>
  <c r="K112" i="1"/>
  <c r="J111" i="1"/>
  <c r="G95" i="1"/>
  <c r="G94" i="1" s="1"/>
  <c r="I133" i="1"/>
  <c r="K45" i="1"/>
  <c r="G253" i="1"/>
  <c r="H258" i="1"/>
  <c r="G48" i="1"/>
  <c r="G83" i="1" l="1"/>
  <c r="G186" i="1" s="1"/>
  <c r="K78" i="1"/>
  <c r="J187" i="1"/>
  <c r="J188" i="1" s="1"/>
  <c r="I130" i="1"/>
  <c r="I131" i="1"/>
  <c r="J133" i="1"/>
  <c r="H143" i="1"/>
  <c r="H130" i="1"/>
  <c r="K111" i="1"/>
  <c r="K132" i="1" s="1"/>
  <c r="G112" i="1"/>
  <c r="G111" i="1" s="1"/>
  <c r="J132" i="1"/>
  <c r="J106" i="1"/>
  <c r="J121" i="1" s="1"/>
  <c r="J129" i="1" s="1"/>
  <c r="G98" i="1"/>
  <c r="G96" i="1" s="1"/>
  <c r="K96" i="1"/>
  <c r="K133" i="1" s="1"/>
  <c r="G67" i="1"/>
  <c r="G183" i="1" s="1"/>
  <c r="G181" i="1" s="1"/>
  <c r="K183" i="1"/>
  <c r="K181" i="1" s="1"/>
  <c r="K187" i="1" s="1"/>
  <c r="G88" i="1"/>
  <c r="G86" i="1" s="1"/>
  <c r="G78" i="1" l="1"/>
  <c r="G132" i="1"/>
  <c r="G46" i="1"/>
  <c r="G106" i="1" s="1"/>
  <c r="G121" i="1" s="1"/>
  <c r="G129" i="1" s="1"/>
  <c r="K106" i="1"/>
  <c r="K121" i="1" s="1"/>
  <c r="K129" i="1" s="1"/>
  <c r="K188" i="1"/>
  <c r="J143" i="1"/>
  <c r="J131" i="1"/>
  <c r="J130" i="1"/>
  <c r="G143" i="1" l="1"/>
  <c r="G131" i="1"/>
  <c r="G130" i="1"/>
  <c r="K143" i="1"/>
  <c r="K131" i="1"/>
  <c r="K130" i="1"/>
  <c r="G133" i="1"/>
  <c r="G187" i="1"/>
  <c r="G188" i="1" s="1"/>
</calcChain>
</file>

<file path=xl/sharedStrings.xml><?xml version="1.0" encoding="utf-8"?>
<sst xmlns="http://schemas.openxmlformats.org/spreadsheetml/2006/main" count="462" uniqueCount="427">
  <si>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</si>
  <si>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</si>
  <si>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</si>
  <si>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</si>
  <si>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</si>
  <si>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</si>
  <si>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</si>
  <si>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КНП БЦСППД БМР</t>
  </si>
  <si>
    <t>за ЄДРПОУ</t>
  </si>
  <si>
    <t>Територія</t>
  </si>
  <si>
    <t>Київська</t>
  </si>
  <si>
    <t>за КОАТУУ</t>
  </si>
  <si>
    <t>UA32080070010087821</t>
  </si>
  <si>
    <t>Організаційно-правова форма господарювання</t>
  </si>
  <si>
    <t>Комунальна</t>
  </si>
  <si>
    <t>за КОПФГ</t>
  </si>
  <si>
    <t>Вид економічної діяльності</t>
  </si>
  <si>
    <t>Надання соціальних послуг населенню</t>
  </si>
  <si>
    <t>за КВЕД</t>
  </si>
  <si>
    <t>81.10</t>
  </si>
  <si>
    <t>Орган державного управління</t>
  </si>
  <si>
    <t>Середня кількість працівників</t>
  </si>
  <si>
    <t>Прізвище та ініціали керівника</t>
  </si>
  <si>
    <t>Ренчка О.О</t>
  </si>
  <si>
    <t>Адреса, телефон</t>
  </si>
  <si>
    <t>м.Буча, вул.Енергетиків,19;</t>
  </si>
  <si>
    <t xml:space="preserve"> на 2025 рік</t>
  </si>
  <si>
    <t>Основні фінансові показники підприємства</t>
  </si>
  <si>
    <t>Код рядка</t>
  </si>
  <si>
    <t>Факт минулого року (2023)</t>
  </si>
  <si>
    <t>План поточного 2024року</t>
  </si>
  <si>
    <t>Прогнозні показники поточного року (2024)</t>
  </si>
  <si>
    <t>Плановий рік, усього  2025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</si>
  <si>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</si>
  <si>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</si>
  <si>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</si>
  <si>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</si>
  <si>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</si>
  <si>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</si>
  <si>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rFont val="Times New Roman"/>
        <family val="1"/>
        <charset val="204"/>
      </rPr>
      <t>(розшифрування за найменуваннями видів діяльості за КВЕД)</t>
    </r>
  </si>
  <si>
    <t>надання соціальних послуг КВЕД 88.10 "Надання соцільної допомоги без забезпечення проживання для осіб похилого віку та інвалідів"</t>
  </si>
  <si>
    <t>5/1</t>
  </si>
  <si>
    <t>Собівартість реалізованої продукції (товарів, робіт та послуг), у тому числі:</t>
  </si>
  <si>
    <t>витрати на основні засоби</t>
  </si>
  <si>
    <t>6/1</t>
  </si>
  <si>
    <t xml:space="preserve">витрати на проїзні квитки </t>
  </si>
  <si>
    <t>6/2</t>
  </si>
  <si>
    <t>витрати на електроенергію</t>
  </si>
  <si>
    <t>6/3</t>
  </si>
  <si>
    <t>комунальні витрати</t>
  </si>
  <si>
    <t>6/4</t>
  </si>
  <si>
    <t>витрати на висвітлення інформації у інформаційному просторі</t>
  </si>
  <si>
    <t>6/5</t>
  </si>
  <si>
    <t>витрати на оплату праці</t>
  </si>
  <si>
    <t>6/6</t>
  </si>
  <si>
    <t>відрахування на соціальні заходи</t>
  </si>
  <si>
    <t>6/7</t>
  </si>
  <si>
    <t>витрати на оплату праці (життєстійкість)</t>
  </si>
  <si>
    <t>6/8</t>
  </si>
  <si>
    <t>відрахування на соціальні заходи(життєстійкість)</t>
  </si>
  <si>
    <t>6/9</t>
  </si>
  <si>
    <t>витрати на оплату праці (Помічник ветерана)</t>
  </si>
  <si>
    <t>6/10</t>
  </si>
  <si>
    <t>відрахування на соціальні заходи(Помічник ветерана)</t>
  </si>
  <si>
    <t>6/11</t>
  </si>
  <si>
    <t>витрати, що здійснюються для підтримання копютерної техніки(проведення ремонту, обслуговування тощо)</t>
  </si>
  <si>
    <t>6/12</t>
  </si>
  <si>
    <t>Витрати на програмне забезпечення та банківські послуги</t>
  </si>
  <si>
    <t>6/13</t>
  </si>
  <si>
    <t>інші витрати (витрати  на матеріали та товари за надання послуги життєстійкість)</t>
  </si>
  <si>
    <t>6/14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</si>
  <si>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</si>
  <si>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</si>
  <si>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</si>
  <si>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</si>
  <si>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</si>
  <si>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</si>
  <si>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</si>
  <si>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</si>
  <si>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</si>
  <si>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</si>
  <si>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</si>
  <si>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</si>
  <si>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</si>
  <si>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проїзні квитки</t>
  </si>
  <si>
    <t>8/6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</si>
  <si>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</si>
  <si>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</si>
  <si>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</si>
  <si>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</si>
  <si>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</si>
  <si>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</si>
  <si>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</si>
  <si>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</si>
  <si>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</si>
  <si>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</si>
  <si>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</si>
  <si>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</si>
  <si>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</si>
  <si>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</si>
  <si>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</si>
  <si>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</si>
  <si>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</si>
  <si>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</si>
  <si>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</si>
  <si>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</si>
  <si>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</si>
  <si>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</si>
  <si>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</si>
  <si>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витрати на паливо</t>
  </si>
  <si>
    <t>8/19</t>
  </si>
  <si>
    <t>8/20</t>
  </si>
  <si>
    <t>8/21</t>
  </si>
  <si>
    <t>інші адміністративні витрати, у тому числі:</t>
  </si>
  <si>
    <t>8/22</t>
  </si>
  <si>
    <t>витрати на придбання основних засобів</t>
  </si>
  <si>
    <t>8/22/1</t>
  </si>
  <si>
    <t>послуги банку</t>
  </si>
  <si>
    <t>8/22/2</t>
  </si>
  <si>
    <t>обслуговування офісної техніки</t>
  </si>
  <si>
    <t>8/22/3</t>
  </si>
  <si>
    <t>витрати за програмне забезпечення</t>
  </si>
  <si>
    <t>8/22/4</t>
  </si>
  <si>
    <t>канцтовари</t>
  </si>
  <si>
    <t>8/22/5</t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</si>
  <si>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</si>
  <si>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</si>
  <si>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</si>
  <si>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</si>
  <si>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</si>
  <si>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</si>
  <si>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</si>
  <si>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</si>
  <si>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</si>
  <si>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</si>
  <si>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</si>
  <si>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</si>
  <si>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</si>
  <si>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</si>
  <si>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</si>
  <si>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</si>
  <si>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</si>
  <si>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</si>
  <si>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</si>
  <si>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</si>
  <si>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</si>
  <si>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</si>
  <si>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</si>
  <si>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</si>
  <si>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</si>
  <si>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</si>
  <si>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</si>
  <si>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</si>
  <si>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>11/1</t>
  </si>
  <si>
    <t>Дохід з місцевого бюджету за цільовими програмами, у т.ч.:</t>
  </si>
  <si>
    <t>12</t>
  </si>
  <si>
    <t xml:space="preserve">Місцева цільова програма "Розвиток соціальних послуг" 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</si>
  <si>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</si>
  <si>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</si>
  <si>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</si>
  <si>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</si>
  <si>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</si>
  <si>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</si>
  <si>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</si>
  <si>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</si>
  <si>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</si>
  <si>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</si>
  <si>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</si>
  <si>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</si>
  <si>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</si>
  <si>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</si>
  <si>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</si>
  <si>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</si>
  <si>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</si>
  <si>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</si>
  <si>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</si>
  <si>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</si>
  <si>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</si>
  <si>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</si>
  <si>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t>15</t>
  </si>
  <si>
    <t>17</t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</si>
  <si>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</si>
  <si>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</si>
  <si>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</si>
  <si>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</si>
  <si>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</si>
  <si>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компенсація витрат на оплату праці за працевлаштування внутрішньо переміщених осіб(з-но Постанови КМУ від 20.03.22р.№331)</t>
  </si>
  <si>
    <t>19/2</t>
  </si>
  <si>
    <t>соцпослуга з формування життєстійкості(з-но договору від 15.04.24р.№47)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</si>
  <si>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</si>
  <si>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</si>
  <si>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</si>
  <si>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</si>
  <si>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</si>
  <si>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</si>
  <si>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</si>
  <si>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</si>
  <si>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</si>
  <si>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інші витрати (розшифрувати)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</si>
  <si>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</si>
  <si>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</si>
  <si>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</si>
  <si>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</si>
  <si>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</si>
  <si>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</si>
  <si>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</si>
  <si>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</si>
  <si>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</si>
  <si>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</si>
  <si>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</si>
  <si>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</si>
  <si>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</si>
  <si>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</si>
  <si>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</si>
  <si>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</si>
  <si>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</si>
  <si>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</si>
  <si>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</si>
  <si>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</si>
  <si>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</si>
  <si>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</si>
  <si>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</si>
  <si>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</si>
  <si>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</si>
  <si>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</si>
  <si>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</si>
  <si>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</si>
  <si>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</si>
  <si>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</si>
  <si>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</si>
  <si>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</si>
  <si>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</si>
  <si>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</si>
  <si>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</si>
  <si>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</si>
  <si>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</si>
  <si>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</si>
  <si>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</si>
  <si>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</si>
  <si>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</si>
  <si>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</si>
  <si>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</si>
  <si>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</si>
  <si>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</si>
  <si>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</si>
  <si>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</si>
  <si>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</si>
  <si>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</si>
  <si>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</si>
  <si>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</si>
  <si>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</si>
  <si>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</si>
  <si>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</si>
  <si>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rFont val="Times New Roman"/>
        <family val="1"/>
        <charset val="204"/>
      </rPr>
      <t>розшифрувати</t>
    </r>
    <r>
      <rPr>
        <b/>
        <sz val="12"/>
        <rFont val="Times New Roman"/>
        <family val="1"/>
        <charset val="204"/>
      </rPr>
      <t>)</t>
    </r>
  </si>
  <si>
    <t>ПДФО штатні працівники</t>
  </si>
  <si>
    <t>35/1</t>
  </si>
  <si>
    <t>ПДФО наймані працівники (ЦПХ)</t>
  </si>
  <si>
    <t>35/2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</si>
  <si>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</si>
  <si>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</si>
  <si>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</si>
  <si>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</si>
  <si>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</si>
  <si>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</si>
  <si>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</si>
  <si>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</si>
  <si>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</si>
  <si>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</si>
  <si>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</si>
  <si>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</si>
  <si>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</si>
  <si>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</si>
  <si>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</si>
  <si>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</si>
  <si>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</si>
  <si>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</si>
  <si>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</si>
  <si>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</si>
  <si>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</si>
  <si>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</si>
  <si>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</si>
  <si>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</si>
  <si>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</si>
  <si>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</si>
  <si>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</si>
  <si>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</si>
  <si>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</si>
  <si>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</si>
  <si>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</si>
  <si>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</si>
  <si>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</si>
  <si>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</si>
  <si>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</si>
  <si>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</si>
  <si>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</si>
  <si>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</si>
  <si>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</si>
  <si>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</si>
  <si>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</si>
  <si>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</si>
  <si>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</si>
  <si>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</si>
  <si>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</si>
  <si>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</si>
  <si>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</si>
  <si>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</si>
  <si>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</si>
  <si>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</si>
  <si>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</si>
  <si>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</si>
  <si>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</si>
  <si>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</si>
  <si>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</si>
  <si>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</si>
  <si>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</si>
  <si>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</si>
  <si>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</si>
  <si>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</si>
  <si>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</si>
  <si>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</si>
  <si>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</si>
  <si>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</si>
  <si>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</si>
  <si>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</si>
  <si>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</si>
  <si>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</si>
  <si>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</si>
  <si>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</si>
  <si>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</si>
  <si>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</si>
  <si>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</si>
  <si>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</si>
  <si>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</si>
  <si>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</si>
  <si>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</si>
  <si>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</si>
  <si>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</si>
  <si>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</si>
  <si>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</si>
  <si>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</si>
  <si>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</si>
  <si>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</si>
  <si>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</si>
  <si>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</si>
  <si>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</si>
  <si>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</si>
  <si>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</si>
  <si>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</si>
  <si>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</si>
  <si>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</si>
  <si>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</si>
  <si>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</si>
  <si>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</si>
  <si>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</si>
  <si>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</si>
  <si>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</si>
  <si>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</si>
  <si>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</si>
  <si>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</si>
  <si>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</si>
  <si>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</si>
  <si>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</si>
  <si>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</si>
  <si>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</si>
  <si>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</si>
  <si>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</si>
  <si>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</si>
  <si>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</si>
  <si>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</si>
  <si>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</si>
  <si>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</si>
  <si>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</si>
  <si>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</si>
  <si>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</si>
  <si>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</si>
  <si>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</si>
  <si>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</si>
  <si>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</si>
  <si>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</si>
  <si>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</si>
  <si>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</si>
  <si>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</si>
  <si>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</si>
  <si>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</si>
  <si>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</si>
  <si>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</si>
  <si>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</si>
  <si>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</si>
  <si>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</si>
  <si>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наймані працівники (ЦПХ)</t>
  </si>
  <si>
    <t>69/4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</si>
  <si>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</si>
  <si>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</si>
  <si>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</si>
  <si>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</si>
  <si>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</si>
  <si>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</si>
  <si>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</si>
  <si>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</si>
  <si>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71/4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</si>
  <si>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</si>
  <si>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</si>
  <si>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</si>
  <si>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</si>
  <si>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72/4</t>
  </si>
  <si>
    <t>Заборгованість по заробітній платі,  у тому числі:</t>
  </si>
  <si>
    <t>73/1</t>
  </si>
  <si>
    <t>73/2</t>
  </si>
  <si>
    <t>73/3</t>
  </si>
  <si>
    <t>Директор</t>
  </si>
  <si>
    <t>_____________________</t>
  </si>
  <si>
    <t>Олена РЕНЧКА</t>
  </si>
  <si>
    <t>(підпис)</t>
  </si>
  <si>
    <t>Бухгалтер</t>
  </si>
  <si>
    <t>Юлія ГАСІЙ</t>
  </si>
  <si>
    <t>6/15</t>
  </si>
  <si>
    <t>Послуги кейтерінгу для малозабезпечених та подарунки для довгожителів, надання матеріальної допомоги</t>
  </si>
  <si>
    <t>компенсація витрат на оплату праці помічника ветерану війни та демобілізовних осіб в системі переходу від військової служби до цивільного життя(з-но Постанови КМУ від 02.08.24р.№868)</t>
  </si>
  <si>
    <t>ФІНАНСОВИЙ ПЛАН  ПІДПРИЄМСТВА (зі змінами)</t>
  </si>
  <si>
    <t>8/22/7</t>
  </si>
  <si>
    <r>
      <t xml:space="preserve">Інші адміністративні витрати </t>
    </r>
    <r>
      <rPr>
        <i/>
        <sz val="12"/>
        <rFont val="Times New Roman"/>
        <family val="1"/>
        <charset val="204"/>
      </rPr>
      <t>(траспортні квитки, висвітлення інформацвії</t>
    </r>
    <r>
      <rPr>
        <sz val="12"/>
        <rFont val="Times New Roman"/>
        <family val="1"/>
        <charset val="204"/>
      </rPr>
      <t>)</t>
    </r>
  </si>
  <si>
    <r>
      <t xml:space="preserve">Дохід від участі в капіталі </t>
    </r>
    <r>
      <rPr>
        <b/>
        <i/>
        <sz val="12"/>
        <rFont val="Times New Roman"/>
        <family val="1"/>
        <charset val="204"/>
      </rPr>
      <t>(розшифрування)</t>
    </r>
  </si>
  <si>
    <r>
      <t>Втрати від участі в капіталі (</t>
    </r>
    <r>
      <rPr>
        <b/>
        <i/>
        <sz val="12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</si>
  <si>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rFont val="Times New Roman"/>
        <family val="1"/>
        <charset val="204"/>
      </rPr>
      <t>(розшифрування)</t>
    </r>
  </si>
  <si>
    <r>
      <t xml:space="preserve">Фінансові витрати </t>
    </r>
    <r>
      <rPr>
        <b/>
        <i/>
        <sz val="12"/>
        <rFont val="Times New Roman"/>
        <family val="1"/>
        <charset val="204"/>
      </rPr>
      <t>(розшифрування)</t>
    </r>
  </si>
  <si>
    <r>
      <rPr>
        <b/>
        <sz val="12"/>
        <rFont val="Times New Roman"/>
        <family val="1"/>
        <charset val="204"/>
      </rPr>
      <t>Середня кількість працівників</t>
    </r>
    <r>
      <rPr>
        <sz val="12"/>
        <rFont val="Times New Roman"/>
        <family val="1"/>
        <charset val="204"/>
      </rPr>
      <t xml:space="preserve"> 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</si>
  <si>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"27" грудня 2024 р. № 6245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</si>
</sst>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_(* #,##0_);_(* \(#,##0\);_(* &quot;-&quot;_);_(@_)"/>
    <numFmt numFmtId="167" formatCode="#,##0.0;[Red]#,##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 applyFill="1" applyAlignment="1">
      <alignment horizontal="left" vertical="center"/>
    </xf>
    <xf numFmtId="3" fontId="6" fillId="0" borderId="0" xfId="0" applyNumberFormat="1" applyFont="1" applyFill="1" applyAlignment="1">
      <alignment horizontal="left" vertical="center"/>
    </xf>
    <xf numFmtId="3" fontId="7" fillId="0" borderId="0" xfId="0" applyNumberFormat="1" applyFont="1" applyFill="1" applyAlignment="1">
      <alignment horizontal="left" vertical="center"/>
    </xf>
    <xf numFmtId="3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Border="1" applyAlignment="1">
      <alignment vertical="center" wrapText="1"/>
    </xf>
    <xf numFmtId="3" fontId="0" fillId="0" borderId="0" xfId="0" applyNumberFormat="1" applyBorder="1" applyAlignment="1">
      <alignment vertical="center" wrapText="1"/>
    </xf>
    <xf numFmtId="3" fontId="1" fillId="0" borderId="0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9" fontId="0" fillId="0" borderId="0" xfId="0" applyNumberFormat="1"/>
    <xf numFmtId="164" fontId="5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164" fontId="8" fillId="0" borderId="1" xfId="0" applyNumberFormat="1" applyFont="1" applyBorder="1"/>
    <xf numFmtId="3" fontId="0" fillId="0" borderId="0" xfId="0" applyNumberFormat="1"/>
    <xf numFmtId="3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3" fontId="3" fillId="0" borderId="1" xfId="0" applyNumberFormat="1" applyFont="1" applyBorder="1"/>
    <xf numFmtId="3" fontId="5" fillId="0" borderId="1" xfId="0" applyNumberFormat="1" applyFont="1" applyBorder="1"/>
    <xf numFmtId="3" fontId="11" fillId="0" borderId="1" xfId="0" applyNumberFormat="1" applyFont="1" applyBorder="1"/>
    <xf numFmtId="3" fontId="8" fillId="0" borderId="1" xfId="0" applyNumberFormat="1" applyFont="1" applyBorder="1"/>
    <xf numFmtId="3" fontId="4" fillId="0" borderId="1" xfId="0" applyNumberFormat="1" applyFont="1" applyBorder="1"/>
    <xf numFmtId="0" fontId="3" fillId="0" borderId="1" xfId="0" applyFont="1" applyBorder="1" applyAlignment="1">
      <alignment horizontal="right"/>
    </xf>
    <xf numFmtId="165" fontId="11" fillId="0" borderId="1" xfId="0" applyNumberFormat="1" applyFont="1" applyBorder="1"/>
    <xf numFmtId="164" fontId="11" fillId="0" borderId="1" xfId="0" applyNumberFormat="1" applyFont="1" applyBorder="1"/>
    <xf numFmtId="165" fontId="3" fillId="0" borderId="1" xfId="0" applyNumberFormat="1" applyFont="1" applyBorder="1"/>
    <xf numFmtId="164" fontId="3" fillId="0" borderId="1" xfId="0" applyNumberFormat="1" applyFont="1" applyFill="1" applyBorder="1"/>
    <xf numFmtId="165" fontId="8" fillId="0" borderId="1" xfId="0" applyNumberFormat="1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/>
    <xf numFmtId="3" fontId="4" fillId="0" borderId="0" xfId="0" applyNumberFormat="1" applyFont="1" applyBorder="1"/>
    <xf numFmtId="0" fontId="3" fillId="0" borderId="0" xfId="0" applyFont="1" applyBorder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5" fillId="0" borderId="0" xfId="0" applyNumberFormat="1" applyFont="1"/>
    <xf numFmtId="3" fontId="5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1" fillId="0" borderId="0" xfId="0" applyNumberFormat="1" applyFont="1"/>
    <xf numFmtId="0" fontId="8" fillId="0" borderId="1" xfId="0" applyFont="1" applyFill="1" applyBorder="1" applyAlignment="1">
      <alignment vertical="center" wrapText="1"/>
    </xf>
    <xf numFmtId="0" fontId="10" fillId="0" borderId="0" xfId="0" applyFont="1" applyFill="1"/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/>
    <xf numFmtId="0" fontId="5" fillId="0" borderId="1" xfId="0" applyFont="1" applyFill="1" applyBorder="1"/>
    <xf numFmtId="0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/>
    <xf numFmtId="3" fontId="8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right" vertical="center" wrapText="1"/>
    </xf>
    <xf numFmtId="0" fontId="15" fillId="0" borderId="0" xfId="0" applyFont="1" applyFill="1"/>
    <xf numFmtId="3" fontId="15" fillId="0" borderId="0" xfId="0" applyNumberFormat="1" applyFont="1" applyFill="1"/>
    <xf numFmtId="49" fontId="8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Fill="1" applyBorder="1"/>
    <xf numFmtId="166" fontId="8" fillId="0" borderId="1" xfId="0" applyNumberFormat="1" applyFont="1" applyFill="1" applyBorder="1"/>
    <xf numFmtId="166" fontId="8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right" vertical="center" wrapText="1"/>
    </xf>
    <xf numFmtId="3" fontId="16" fillId="0" borderId="0" xfId="0" applyNumberFormat="1" applyFont="1" applyFill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3" fontId="3" fillId="0" borderId="1" xfId="0" applyNumberFormat="1" applyFont="1" applyFill="1" applyBorder="1"/>
    <xf numFmtId="165" fontId="5" fillId="0" borderId="1" xfId="0" applyNumberFormat="1" applyFont="1" applyFill="1" applyBorder="1"/>
    <xf numFmtId="0" fontId="0" fillId="0" borderId="0" xfId="0" applyFill="1"/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0" fillId="0" borderId="1" xfId="0" applyNumberForma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onomika1\&#1079;&#1072;&#1075;&#1072;&#1083;&#1100;&#1085;&#1072;%20&#1087;&#1072;&#1087;&#1082;&#1072;\03_&#1042;&#1048;&#1050;&#1054;&#1053;&#1050;&#1054;&#1052;%20&#1056;&#1030;&#1064;&#1045;&#1053;&#1053;&#1071;\2024\&#1043;&#1088;&#1091;&#1076;&#1077;&#1085;&#1100;%202024\27.12.2024\&#1088;&#1110;&#1096;&#1077;&#1085;&#1085;&#1103;%2027.12.2024%20%206245-6247\&#1050;&#1053;&#1055;\&#1045;&#1082;&#1086;&#1085;&#1086;&#1084;&#1110;&#1082;&#1072;\2023\430%20-%20&#1044;&#1086;&#1076;&#1072;&#1090;&#1082;&#1080;%201&#1090;&#107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 2023"/>
      <sheetName val="Додаток 3 - 9 міс. 2023"/>
      <sheetName val="Додаток 1 - план 2024 "/>
      <sheetName val="Аркуш1"/>
      <sheetName val="Аркуш2"/>
      <sheetName val="Аркуш3"/>
    </sheetNames>
    <sheetDataSet>
      <sheetData sheetId="0"/>
      <sheetData sheetId="1"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47">
          <cell r="D47">
            <v>0</v>
          </cell>
        </row>
        <row r="48">
          <cell r="D48">
            <v>0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7">
          <cell r="D57">
            <v>0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0</v>
          </cell>
        </row>
        <row r="61">
          <cell r="D61">
            <v>0</v>
          </cell>
        </row>
        <row r="62">
          <cell r="D62">
            <v>0</v>
          </cell>
        </row>
        <row r="63">
          <cell r="D63">
            <v>0</v>
          </cell>
        </row>
        <row r="64">
          <cell r="D64">
            <v>0</v>
          </cell>
        </row>
        <row r="65">
          <cell r="D65">
            <v>0</v>
          </cell>
        </row>
        <row r="66">
          <cell r="D66">
            <v>0</v>
          </cell>
        </row>
        <row r="67">
          <cell r="D6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0</v>
          </cell>
        </row>
        <row r="81">
          <cell r="D81">
            <v>0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6">
          <cell r="D86">
            <v>0</v>
          </cell>
        </row>
        <row r="87">
          <cell r="D87">
            <v>0</v>
          </cell>
        </row>
        <row r="88">
          <cell r="D88">
            <v>0</v>
          </cell>
        </row>
        <row r="89">
          <cell r="D89">
            <v>0</v>
          </cell>
        </row>
        <row r="90">
          <cell r="D90">
            <v>0</v>
          </cell>
        </row>
        <row r="95">
          <cell r="D95">
            <v>0</v>
          </cell>
        </row>
        <row r="96">
          <cell r="D96">
            <v>0</v>
          </cell>
        </row>
        <row r="97">
          <cell r="D97">
            <v>0</v>
          </cell>
        </row>
        <row r="98">
          <cell r="D98">
            <v>0</v>
          </cell>
        </row>
        <row r="99">
          <cell r="D99">
            <v>0</v>
          </cell>
        </row>
        <row r="100">
          <cell r="D100">
            <v>0</v>
          </cell>
        </row>
        <row r="101">
          <cell r="D101">
            <v>0</v>
          </cell>
        </row>
        <row r="102">
          <cell r="D102">
            <v>0</v>
          </cell>
        </row>
        <row r="103">
          <cell r="D103">
            <v>0</v>
          </cell>
        </row>
        <row r="104">
          <cell r="D104">
            <v>0</v>
          </cell>
        </row>
        <row r="106">
          <cell r="D106">
            <v>0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0</v>
          </cell>
        </row>
        <row r="111">
          <cell r="D111">
            <v>0</v>
          </cell>
        </row>
        <row r="115">
          <cell r="D115">
            <v>0</v>
          </cell>
        </row>
        <row r="116">
          <cell r="D116">
            <v>0</v>
          </cell>
        </row>
        <row r="117">
          <cell r="D117">
            <v>0</v>
          </cell>
        </row>
        <row r="118">
          <cell r="D118">
            <v>0</v>
          </cell>
        </row>
        <row r="120">
          <cell r="D120">
            <v>0</v>
          </cell>
        </row>
        <row r="121">
          <cell r="D121">
            <v>0</v>
          </cell>
        </row>
        <row r="122">
          <cell r="D122">
            <v>0</v>
          </cell>
        </row>
        <row r="123">
          <cell r="D123">
            <v>0</v>
          </cell>
        </row>
        <row r="124">
          <cell r="D124">
            <v>0</v>
          </cell>
        </row>
        <row r="125">
          <cell r="D125">
            <v>0</v>
          </cell>
        </row>
        <row r="126">
          <cell r="D126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3"/>
  <sheetViews>
    <sheetView tabSelected="1" zoomScaleNormal="100" workbookViewId="0">
      <selection activeCell="F8" sqref="F8"/>
    </sheetView>
  </sheetViews>
  <sheetFormatPr defaultRowHeight="15" x14ac:dyDescent="0.25"/>
  <cols>
    <col min="1" max="1" width="35.5703125" customWidth="1"/>
    <col min="2" max="2" width="33.5703125" customWidth="1"/>
    <col min="3" max="3" width="8.85546875" customWidth="1"/>
    <col min="4" max="4" width="9.28515625" style="22" customWidth="1"/>
    <col min="5" max="5" width="10.85546875" style="47" customWidth="1"/>
    <col min="6" max="6" width="12.42578125" style="22" customWidth="1"/>
    <col min="7" max="7" width="12.140625" style="22" customWidth="1"/>
    <col min="8" max="9" width="11.7109375" style="22" customWidth="1"/>
    <col min="10" max="10" width="13.85546875" style="22" bestFit="1" customWidth="1"/>
    <col min="11" max="11" width="14" customWidth="1"/>
    <col min="14" max="14" width="10.28515625" customWidth="1"/>
  </cols>
  <sheetData>
    <row r="1" spans="1:12" ht="15.75" x14ac:dyDescent="0.25">
      <c r="A1" s="1"/>
      <c r="B1" s="1"/>
      <c r="C1" s="1"/>
      <c r="D1" s="2"/>
      <c r="E1" s="3"/>
      <c r="F1" s="122" t="s">
        <v>0</v>
      </c>
      <c r="G1" s="122"/>
      <c r="H1" s="122"/>
      <c r="I1" s="122"/>
      <c r="J1" s="122"/>
      <c r="K1" s="122"/>
      <c r="L1" s="1"/>
    </row>
    <row r="2" spans="1:12" ht="15.75" x14ac:dyDescent="0.25">
      <c r="A2" s="1"/>
      <c r="B2" s="1"/>
      <c r="C2" s="1"/>
      <c r="D2" s="2"/>
      <c r="E2" s="3"/>
      <c r="F2" s="123" t="s">
        <v>1</v>
      </c>
      <c r="G2" s="123"/>
      <c r="H2" s="123"/>
      <c r="I2" s="123"/>
      <c r="J2" s="123"/>
      <c r="K2" s="123"/>
      <c r="L2" s="1"/>
    </row>
    <row r="3" spans="1:12" ht="15.75" x14ac:dyDescent="0.25">
      <c r="A3" s="1"/>
      <c r="B3" s="1"/>
      <c r="C3" s="1"/>
      <c r="D3" s="2"/>
      <c r="E3" s="3"/>
      <c r="F3" s="123" t="s">
        <v>2</v>
      </c>
      <c r="G3" s="123"/>
      <c r="H3" s="123"/>
      <c r="I3" s="123"/>
      <c r="J3" s="123"/>
      <c r="K3" s="123"/>
      <c r="L3" s="1"/>
    </row>
    <row r="4" spans="1:12" ht="15.75" x14ac:dyDescent="0.25">
      <c r="A4" s="1"/>
      <c r="B4" s="124"/>
      <c r="C4" s="124"/>
      <c r="D4" s="124"/>
      <c r="E4" s="124"/>
      <c r="F4" s="125" t="s">
        <v>3</v>
      </c>
      <c r="G4" s="125"/>
      <c r="H4" s="125"/>
      <c r="I4" s="125"/>
      <c r="J4" s="125"/>
      <c r="K4" s="125"/>
      <c r="L4" s="1"/>
    </row>
    <row r="5" spans="1:12" ht="18.75" x14ac:dyDescent="0.25">
      <c r="B5" s="4"/>
      <c r="C5" s="4"/>
      <c r="D5" s="5"/>
      <c r="E5" s="6"/>
      <c r="F5" s="126" t="s">
        <v>4</v>
      </c>
      <c r="G5" s="126"/>
      <c r="H5" s="126"/>
      <c r="I5" s="126"/>
      <c r="J5" s="7"/>
      <c r="K5" s="8"/>
    </row>
    <row r="6" spans="1:12" ht="18.75" x14ac:dyDescent="0.25">
      <c r="B6" s="4"/>
      <c r="C6" s="4"/>
      <c r="D6" s="5"/>
      <c r="E6" s="6"/>
      <c r="F6" s="131" t="s">
        <v>5</v>
      </c>
      <c r="G6" s="131"/>
      <c r="H6" s="131"/>
      <c r="I6" s="131"/>
      <c r="J6" s="131"/>
      <c r="K6" s="131"/>
    </row>
    <row r="7" spans="1:12" ht="18.75" x14ac:dyDescent="0.25">
      <c r="B7" s="4"/>
      <c r="C7" s="4"/>
      <c r="D7" s="5"/>
      <c r="E7" s="6"/>
      <c r="F7" s="131" t="s">
        <v>426</v>
      </c>
      <c r="G7" s="131"/>
      <c r="H7" s="131"/>
      <c r="I7" s="131"/>
      <c r="J7" s="131"/>
      <c r="K7" s="131"/>
    </row>
    <row r="8" spans="1:12" ht="18.75" x14ac:dyDescent="0.25">
      <c r="A8" s="9" t="s">
        <v>6</v>
      </c>
      <c r="B8" s="132" t="s">
        <v>7</v>
      </c>
      <c r="C8" s="132"/>
      <c r="D8" s="132"/>
      <c r="E8" s="132"/>
      <c r="F8" s="10" t="s">
        <v>8</v>
      </c>
      <c r="G8" s="127">
        <v>44947332</v>
      </c>
      <c r="H8" s="127"/>
      <c r="I8" s="127"/>
      <c r="J8" s="127"/>
      <c r="K8" s="127"/>
    </row>
    <row r="9" spans="1:12" ht="18.75" x14ac:dyDescent="0.25">
      <c r="A9" s="9" t="s">
        <v>9</v>
      </c>
      <c r="B9" s="132" t="s">
        <v>10</v>
      </c>
      <c r="C9" s="132"/>
      <c r="D9" s="132"/>
      <c r="E9" s="132"/>
      <c r="F9" s="10" t="s">
        <v>11</v>
      </c>
      <c r="G9" s="127" t="s">
        <v>12</v>
      </c>
      <c r="H9" s="127"/>
      <c r="I9" s="127"/>
      <c r="J9" s="127"/>
      <c r="K9" s="127"/>
    </row>
    <row r="10" spans="1:12" ht="31.5" x14ac:dyDescent="0.25">
      <c r="A10" s="9" t="s">
        <v>13</v>
      </c>
      <c r="B10" s="117" t="s">
        <v>14</v>
      </c>
      <c r="C10" s="117"/>
      <c r="D10" s="117"/>
      <c r="E10" s="117"/>
      <c r="F10" s="10" t="s">
        <v>15</v>
      </c>
      <c r="G10" s="127">
        <v>150</v>
      </c>
      <c r="H10" s="127"/>
      <c r="I10" s="127"/>
      <c r="J10" s="127"/>
      <c r="K10" s="127"/>
    </row>
    <row r="11" spans="1:12" ht="15.75" x14ac:dyDescent="0.25">
      <c r="A11" s="9" t="s">
        <v>16</v>
      </c>
      <c r="B11" s="117" t="s">
        <v>17</v>
      </c>
      <c r="C11" s="117"/>
      <c r="D11" s="117"/>
      <c r="E11" s="117"/>
      <c r="F11" s="10" t="s">
        <v>18</v>
      </c>
      <c r="G11" s="127" t="s">
        <v>19</v>
      </c>
      <c r="H11" s="127"/>
      <c r="I11" s="127"/>
      <c r="J11" s="127"/>
      <c r="K11" s="127"/>
    </row>
    <row r="12" spans="1:12" ht="18" customHeight="1" x14ac:dyDescent="0.25">
      <c r="A12" s="9" t="s">
        <v>20</v>
      </c>
      <c r="B12" s="117"/>
      <c r="C12" s="117"/>
      <c r="D12" s="117"/>
      <c r="E12" s="117"/>
      <c r="F12" s="11"/>
      <c r="G12" s="11"/>
      <c r="H12" s="11"/>
      <c r="I12" s="11"/>
      <c r="J12" s="11"/>
    </row>
    <row r="13" spans="1:12" ht="19.149999999999999" customHeight="1" x14ac:dyDescent="0.25">
      <c r="A13" s="9" t="s">
        <v>21</v>
      </c>
      <c r="B13" s="128">
        <v>53</v>
      </c>
      <c r="C13" s="129"/>
      <c r="D13" s="129"/>
      <c r="E13" s="130"/>
      <c r="F13" s="11"/>
      <c r="G13" s="11"/>
      <c r="H13" s="11"/>
      <c r="I13" s="11"/>
      <c r="J13" s="11"/>
    </row>
    <row r="14" spans="1:12" ht="22.15" customHeight="1" x14ac:dyDescent="0.25">
      <c r="A14" s="9" t="s">
        <v>22</v>
      </c>
      <c r="B14" s="117" t="s">
        <v>23</v>
      </c>
      <c r="C14" s="117"/>
      <c r="D14" s="117"/>
      <c r="E14" s="117"/>
      <c r="F14" s="11"/>
      <c r="G14" s="11"/>
      <c r="H14" s="11"/>
      <c r="I14" s="11"/>
      <c r="J14" s="11"/>
    </row>
    <row r="15" spans="1:12" ht="15.75" x14ac:dyDescent="0.25">
      <c r="A15" s="9" t="s">
        <v>24</v>
      </c>
      <c r="B15" s="117" t="s">
        <v>25</v>
      </c>
      <c r="C15" s="117"/>
      <c r="D15" s="117"/>
      <c r="E15" s="117"/>
      <c r="F15" s="11"/>
      <c r="G15" s="11"/>
      <c r="H15" s="11"/>
      <c r="I15" s="11"/>
      <c r="J15" s="11"/>
    </row>
    <row r="16" spans="1:12" x14ac:dyDescent="0.25">
      <c r="A16" s="12"/>
      <c r="B16" s="12"/>
      <c r="C16" s="12"/>
      <c r="D16" s="13"/>
      <c r="E16" s="14"/>
      <c r="F16" s="11"/>
      <c r="G16" s="11"/>
      <c r="H16" s="11"/>
      <c r="I16" s="11"/>
      <c r="J16" s="11"/>
    </row>
    <row r="17" spans="1:16" x14ac:dyDescent="0.25">
      <c r="A17" s="118" t="s">
        <v>418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</row>
    <row r="18" spans="1:16" x14ac:dyDescent="0.25">
      <c r="A18" s="118" t="s">
        <v>26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</row>
    <row r="19" spans="1:16" ht="15.75" x14ac:dyDescent="0.25">
      <c r="A19" s="119" t="s">
        <v>27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</row>
    <row r="20" spans="1:16" x14ac:dyDescent="0.25">
      <c r="A20" s="117"/>
      <c r="B20" s="117"/>
      <c r="C20" s="117" t="s">
        <v>28</v>
      </c>
      <c r="D20" s="120" t="s">
        <v>29</v>
      </c>
      <c r="E20" s="121" t="s">
        <v>30</v>
      </c>
      <c r="F20" s="120" t="s">
        <v>31</v>
      </c>
      <c r="G20" s="120" t="s">
        <v>32</v>
      </c>
      <c r="H20" s="127" t="s">
        <v>33</v>
      </c>
      <c r="I20" s="127"/>
      <c r="J20" s="127"/>
      <c r="K20" s="127"/>
    </row>
    <row r="21" spans="1:16" ht="54.6" customHeight="1" x14ac:dyDescent="0.25">
      <c r="A21" s="117"/>
      <c r="B21" s="117"/>
      <c r="C21" s="117"/>
      <c r="D21" s="120"/>
      <c r="E21" s="121"/>
      <c r="F21" s="120"/>
      <c r="G21" s="120"/>
      <c r="H21" s="15">
        <v>1</v>
      </c>
      <c r="I21" s="15">
        <v>2</v>
      </c>
      <c r="J21" s="15">
        <v>3</v>
      </c>
      <c r="K21" s="16">
        <v>4</v>
      </c>
    </row>
    <row r="22" spans="1:16" ht="15.75" x14ac:dyDescent="0.25">
      <c r="A22" s="133" t="s">
        <v>34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4"/>
      <c r="M22" s="17"/>
      <c r="N22" s="17"/>
      <c r="O22" s="17"/>
      <c r="P22" s="17"/>
    </row>
    <row r="23" spans="1:16" s="49" customFormat="1" ht="15.75" x14ac:dyDescent="0.25">
      <c r="A23" s="104" t="s">
        <v>35</v>
      </c>
      <c r="B23" s="104"/>
      <c r="C23" s="48">
        <v>1</v>
      </c>
      <c r="D23" s="57">
        <v>64</v>
      </c>
      <c r="E23" s="57">
        <v>144</v>
      </c>
      <c r="F23" s="56">
        <f t="shared" ref="F23:K23" si="0">SUM(F24:F27)</f>
        <v>144</v>
      </c>
      <c r="G23" s="56">
        <f t="shared" si="0"/>
        <v>144</v>
      </c>
      <c r="H23" s="57">
        <f t="shared" si="0"/>
        <v>36</v>
      </c>
      <c r="I23" s="57">
        <f t="shared" si="0"/>
        <v>36</v>
      </c>
      <c r="J23" s="57">
        <f t="shared" si="0"/>
        <v>36</v>
      </c>
      <c r="K23" s="57">
        <f t="shared" si="0"/>
        <v>36</v>
      </c>
    </row>
    <row r="24" spans="1:16" s="49" customFormat="1" ht="15.75" x14ac:dyDescent="0.25">
      <c r="A24" s="102" t="s">
        <v>36</v>
      </c>
      <c r="B24" s="102"/>
      <c r="C24" s="50">
        <v>2</v>
      </c>
      <c r="D24" s="57"/>
      <c r="E24" s="57"/>
      <c r="F24" s="56">
        <f>'[1]Додаток 3 - 9 міс. 2023'!D26/2*5</f>
        <v>0</v>
      </c>
      <c r="G24" s="56"/>
      <c r="H24" s="57"/>
      <c r="I24" s="57"/>
      <c r="J24" s="57"/>
      <c r="K24" s="59"/>
    </row>
    <row r="25" spans="1:16" s="49" customFormat="1" ht="15.75" x14ac:dyDescent="0.25">
      <c r="A25" s="102" t="s">
        <v>37</v>
      </c>
      <c r="B25" s="102"/>
      <c r="C25" s="50">
        <v>3</v>
      </c>
      <c r="D25" s="57"/>
      <c r="E25" s="57"/>
      <c r="F25" s="56">
        <f>'[1]Додаток 3 - 9 міс. 2023'!D27/2*5</f>
        <v>0</v>
      </c>
      <c r="G25" s="56"/>
      <c r="H25" s="57"/>
      <c r="I25" s="57"/>
      <c r="J25" s="57"/>
      <c r="K25" s="59"/>
    </row>
    <row r="26" spans="1:16" s="49" customFormat="1" ht="15.75" x14ac:dyDescent="0.25">
      <c r="A26" s="102" t="s">
        <v>38</v>
      </c>
      <c r="B26" s="102"/>
      <c r="C26" s="50">
        <v>4</v>
      </c>
      <c r="D26" s="57"/>
      <c r="E26" s="57"/>
      <c r="F26" s="56">
        <f>'[1]Додаток 3 - 9 міс. 2023'!D28/2*5</f>
        <v>0</v>
      </c>
      <c r="G26" s="56"/>
      <c r="H26" s="57"/>
      <c r="I26" s="57"/>
      <c r="J26" s="57"/>
      <c r="K26" s="59"/>
    </row>
    <row r="27" spans="1:16" s="49" customFormat="1" ht="15.75" x14ac:dyDescent="0.25">
      <c r="A27" s="104" t="s">
        <v>39</v>
      </c>
      <c r="B27" s="104"/>
      <c r="C27" s="48">
        <v>5</v>
      </c>
      <c r="D27" s="54">
        <f>D23-D24-D25-D26</f>
        <v>64</v>
      </c>
      <c r="E27" s="54">
        <f t="shared" ref="E27:K27" si="1">SUM(E28:E28)</f>
        <v>144</v>
      </c>
      <c r="F27" s="53">
        <f t="shared" si="1"/>
        <v>144</v>
      </c>
      <c r="G27" s="53">
        <f t="shared" si="1"/>
        <v>144</v>
      </c>
      <c r="H27" s="54">
        <f t="shared" si="1"/>
        <v>36</v>
      </c>
      <c r="I27" s="54">
        <f t="shared" si="1"/>
        <v>36</v>
      </c>
      <c r="J27" s="54">
        <f t="shared" si="1"/>
        <v>36</v>
      </c>
      <c r="K27" s="54">
        <f t="shared" si="1"/>
        <v>36</v>
      </c>
    </row>
    <row r="28" spans="1:16" s="49" customFormat="1" ht="45" customHeight="1" x14ac:dyDescent="0.25">
      <c r="A28" s="112" t="s">
        <v>40</v>
      </c>
      <c r="B28" s="113"/>
      <c r="C28" s="51" t="s">
        <v>41</v>
      </c>
      <c r="D28" s="57">
        <v>64</v>
      </c>
      <c r="E28" s="57">
        <v>144</v>
      </c>
      <c r="F28" s="57">
        <v>144</v>
      </c>
      <c r="G28" s="56">
        <f>SUM(H28:K28)</f>
        <v>144</v>
      </c>
      <c r="H28" s="56">
        <v>36</v>
      </c>
      <c r="I28" s="57">
        <v>36</v>
      </c>
      <c r="J28" s="57">
        <v>36</v>
      </c>
      <c r="K28" s="78">
        <v>36</v>
      </c>
    </row>
    <row r="29" spans="1:16" s="49" customFormat="1" ht="15.75" x14ac:dyDescent="0.25">
      <c r="A29" s="104" t="s">
        <v>42</v>
      </c>
      <c r="B29" s="104"/>
      <c r="C29" s="48">
        <v>6</v>
      </c>
      <c r="D29" s="52">
        <f t="shared" ref="D29:F29" si="2">SUM(D30:D44)</f>
        <v>1979.1000000000001</v>
      </c>
      <c r="E29" s="53">
        <f t="shared" si="2"/>
        <v>11406.1</v>
      </c>
      <c r="F29" s="53">
        <f t="shared" si="2"/>
        <v>11406.1</v>
      </c>
      <c r="G29" s="54">
        <f>SUM(G30:G44)</f>
        <v>19621.921999999999</v>
      </c>
      <c r="H29" s="54">
        <f>SUM(H30:H44)</f>
        <v>4929.0059999999994</v>
      </c>
      <c r="I29" s="54">
        <f>SUM(I30:I44)-0.1</f>
        <v>4906.268</v>
      </c>
      <c r="J29" s="54">
        <f>SUM(J30:J44)</f>
        <v>4888.1059999999998</v>
      </c>
      <c r="K29" s="54">
        <f>SUM(K30:K44)-0.1</f>
        <v>4898.4620000000004</v>
      </c>
    </row>
    <row r="30" spans="1:16" s="49" customFormat="1" ht="15.75" x14ac:dyDescent="0.25">
      <c r="A30" s="102" t="s">
        <v>43</v>
      </c>
      <c r="B30" s="102"/>
      <c r="C30" s="51" t="s">
        <v>44</v>
      </c>
      <c r="D30" s="55"/>
      <c r="E30" s="56">
        <v>283.2</v>
      </c>
      <c r="F30" s="56">
        <v>283.2</v>
      </c>
      <c r="G30" s="57">
        <f t="shared" ref="G30:G95" si="3">SUM(H30:K30)</f>
        <v>125</v>
      </c>
      <c r="H30" s="57">
        <v>16</v>
      </c>
      <c r="I30" s="57">
        <v>47</v>
      </c>
      <c r="J30" s="57">
        <v>31</v>
      </c>
      <c r="K30" s="59">
        <v>31</v>
      </c>
    </row>
    <row r="31" spans="1:16" s="49" customFormat="1" ht="15.75" x14ac:dyDescent="0.25">
      <c r="A31" s="102" t="s">
        <v>45</v>
      </c>
      <c r="B31" s="102"/>
      <c r="C31" s="51" t="s">
        <v>46</v>
      </c>
      <c r="D31" s="55"/>
      <c r="E31" s="56"/>
      <c r="F31" s="57"/>
      <c r="G31" s="57">
        <v>49.9</v>
      </c>
      <c r="H31" s="57">
        <v>49.9</v>
      </c>
      <c r="I31" s="55"/>
      <c r="J31" s="55"/>
      <c r="K31" s="60"/>
    </row>
    <row r="32" spans="1:16" s="49" customFormat="1" ht="15.75" x14ac:dyDescent="0.25">
      <c r="A32" s="102" t="s">
        <v>47</v>
      </c>
      <c r="B32" s="102"/>
      <c r="C32" s="51" t="s">
        <v>48</v>
      </c>
      <c r="D32" s="55"/>
      <c r="E32" s="56">
        <v>24.8</v>
      </c>
      <c r="F32" s="56">
        <v>24.8</v>
      </c>
      <c r="G32" s="57">
        <f t="shared" si="3"/>
        <v>59</v>
      </c>
      <c r="H32" s="57">
        <v>15.5</v>
      </c>
      <c r="I32" s="57">
        <v>14.5</v>
      </c>
      <c r="J32" s="57">
        <f t="shared" ref="J32" si="4">I32*(100%+$O$22)</f>
        <v>14.5</v>
      </c>
      <c r="K32" s="59">
        <f t="shared" ref="K32" si="5">J32*(100%+$P$22)</f>
        <v>14.5</v>
      </c>
    </row>
    <row r="33" spans="1:11" s="49" customFormat="1" ht="15.75" x14ac:dyDescent="0.25">
      <c r="A33" s="102" t="s">
        <v>49</v>
      </c>
      <c r="B33" s="102"/>
      <c r="C33" s="51" t="s">
        <v>50</v>
      </c>
      <c r="D33" s="55"/>
      <c r="E33" s="56">
        <v>51</v>
      </c>
      <c r="F33" s="56">
        <v>51</v>
      </c>
      <c r="G33" s="57">
        <f t="shared" si="3"/>
        <v>53.4</v>
      </c>
      <c r="H33" s="57">
        <v>13</v>
      </c>
      <c r="I33" s="57">
        <v>13</v>
      </c>
      <c r="J33" s="57">
        <v>13</v>
      </c>
      <c r="K33" s="59">
        <v>14.4</v>
      </c>
    </row>
    <row r="34" spans="1:11" s="49" customFormat="1" ht="15.75" customHeight="1" x14ac:dyDescent="0.25">
      <c r="A34" s="102" t="s">
        <v>51</v>
      </c>
      <c r="B34" s="102"/>
      <c r="C34" s="51" t="s">
        <v>52</v>
      </c>
      <c r="D34" s="56"/>
      <c r="E34" s="56"/>
      <c r="F34" s="56"/>
      <c r="G34" s="56">
        <f t="shared" si="3"/>
        <v>50</v>
      </c>
      <c r="H34" s="57">
        <v>13</v>
      </c>
      <c r="I34" s="57">
        <v>13</v>
      </c>
      <c r="J34" s="57">
        <v>12</v>
      </c>
      <c r="K34" s="57">
        <v>12</v>
      </c>
    </row>
    <row r="35" spans="1:11" s="49" customFormat="1" ht="15.75" x14ac:dyDescent="0.25">
      <c r="A35" s="102" t="s">
        <v>53</v>
      </c>
      <c r="B35" s="102"/>
      <c r="C35" s="51" t="s">
        <v>54</v>
      </c>
      <c r="D35" s="56">
        <v>1620.4</v>
      </c>
      <c r="E35" s="56">
        <v>7580.1</v>
      </c>
      <c r="F35" s="56">
        <v>7580.1</v>
      </c>
      <c r="G35" s="56">
        <f>SUM(H35:K35)</f>
        <v>8252</v>
      </c>
      <c r="H35" s="58">
        <v>2063.1</v>
      </c>
      <c r="I35" s="58">
        <v>2062.9</v>
      </c>
      <c r="J35" s="58">
        <v>2063.1</v>
      </c>
      <c r="K35" s="59">
        <v>2062.9</v>
      </c>
    </row>
    <row r="36" spans="1:11" s="49" customFormat="1" ht="15.75" x14ac:dyDescent="0.25">
      <c r="A36" s="102" t="s">
        <v>55</v>
      </c>
      <c r="B36" s="102"/>
      <c r="C36" s="51" t="s">
        <v>56</v>
      </c>
      <c r="D36" s="56">
        <v>358.7</v>
      </c>
      <c r="E36" s="56">
        <v>1668</v>
      </c>
      <c r="F36" s="56">
        <v>1668</v>
      </c>
      <c r="G36" s="56">
        <f>SUM(H36:K36)</f>
        <v>1815.44</v>
      </c>
      <c r="H36" s="56">
        <f>H35*0.22</f>
        <v>453.88200000000001</v>
      </c>
      <c r="I36" s="56">
        <f t="shared" ref="I36:K36" si="6">I35*0.22</f>
        <v>453.83800000000002</v>
      </c>
      <c r="J36" s="56">
        <f t="shared" si="6"/>
        <v>453.88200000000001</v>
      </c>
      <c r="K36" s="56">
        <f t="shared" si="6"/>
        <v>453.83800000000002</v>
      </c>
    </row>
    <row r="37" spans="1:11" s="49" customFormat="1" ht="15.75" x14ac:dyDescent="0.25">
      <c r="A37" s="102" t="s">
        <v>57</v>
      </c>
      <c r="B37" s="102"/>
      <c r="C37" s="51" t="s">
        <v>58</v>
      </c>
      <c r="D37" s="55"/>
      <c r="E37" s="56">
        <v>1201.5</v>
      </c>
      <c r="F37" s="56">
        <v>1201.5</v>
      </c>
      <c r="G37" s="56">
        <f t="shared" ref="G37:G39" si="7">SUM(H37:K37)</f>
        <v>1910.8</v>
      </c>
      <c r="H37" s="56">
        <v>477.7</v>
      </c>
      <c r="I37" s="56">
        <v>477.7</v>
      </c>
      <c r="J37" s="56">
        <v>477.7</v>
      </c>
      <c r="K37" s="60">
        <v>477.7</v>
      </c>
    </row>
    <row r="38" spans="1:11" s="49" customFormat="1" ht="15.75" customHeight="1" x14ac:dyDescent="0.25">
      <c r="A38" s="102" t="s">
        <v>59</v>
      </c>
      <c r="B38" s="102"/>
      <c r="C38" s="51" t="s">
        <v>60</v>
      </c>
      <c r="D38" s="55"/>
      <c r="E38" s="56">
        <v>264.3</v>
      </c>
      <c r="F38" s="56">
        <v>264.3</v>
      </c>
      <c r="G38" s="56">
        <f t="shared" si="7"/>
        <v>420.38200000000001</v>
      </c>
      <c r="H38" s="56">
        <f>H37*22%</f>
        <v>105.09399999999999</v>
      </c>
      <c r="I38" s="56">
        <v>105.1</v>
      </c>
      <c r="J38" s="56">
        <f>J37*22%</f>
        <v>105.09399999999999</v>
      </c>
      <c r="K38" s="56">
        <f>K37*22%</f>
        <v>105.09399999999999</v>
      </c>
    </row>
    <row r="39" spans="1:11" s="49" customFormat="1" ht="15.75" customHeight="1" x14ac:dyDescent="0.25">
      <c r="A39" s="102" t="s">
        <v>61</v>
      </c>
      <c r="B39" s="102"/>
      <c r="C39" s="51" t="s">
        <v>62</v>
      </c>
      <c r="D39" s="55"/>
      <c r="E39" s="56"/>
      <c r="F39" s="56"/>
      <c r="G39" s="56">
        <f t="shared" si="7"/>
        <v>4626</v>
      </c>
      <c r="H39" s="56">
        <v>1156.5</v>
      </c>
      <c r="I39" s="56">
        <v>1156.5</v>
      </c>
      <c r="J39" s="56">
        <v>1156.5</v>
      </c>
      <c r="K39" s="60">
        <v>1156.5</v>
      </c>
    </row>
    <row r="40" spans="1:11" s="49" customFormat="1" ht="15.75" customHeight="1" x14ac:dyDescent="0.25">
      <c r="A40" s="102" t="s">
        <v>63</v>
      </c>
      <c r="B40" s="102"/>
      <c r="C40" s="51" t="s">
        <v>64</v>
      </c>
      <c r="D40" s="55"/>
      <c r="E40" s="56"/>
      <c r="F40" s="56"/>
      <c r="G40" s="56">
        <v>1017.6</v>
      </c>
      <c r="H40" s="56">
        <f>H39*0.22</f>
        <v>254.43</v>
      </c>
      <c r="I40" s="56">
        <f t="shared" ref="I40:K40" si="8">I39*0.22</f>
        <v>254.43</v>
      </c>
      <c r="J40" s="56">
        <f t="shared" si="8"/>
        <v>254.43</v>
      </c>
      <c r="K40" s="56">
        <f t="shared" si="8"/>
        <v>254.43</v>
      </c>
    </row>
    <row r="41" spans="1:11" s="49" customFormat="1" ht="29.25" customHeight="1" x14ac:dyDescent="0.25">
      <c r="A41" s="103" t="s">
        <v>65</v>
      </c>
      <c r="B41" s="114"/>
      <c r="C41" s="51" t="s">
        <v>66</v>
      </c>
      <c r="D41" s="55"/>
      <c r="E41" s="56"/>
      <c r="F41" s="56"/>
      <c r="G41" s="56">
        <f t="shared" si="3"/>
        <v>29.9</v>
      </c>
      <c r="H41" s="56">
        <v>7.5</v>
      </c>
      <c r="I41" s="56">
        <v>5</v>
      </c>
      <c r="J41" s="56">
        <f t="shared" ref="J41:J91" si="9">I41*(100%+$O$22)</f>
        <v>5</v>
      </c>
      <c r="K41" s="60">
        <v>12.4</v>
      </c>
    </row>
    <row r="42" spans="1:11" s="49" customFormat="1" ht="29.25" customHeight="1" x14ac:dyDescent="0.25">
      <c r="A42" s="115" t="s">
        <v>416</v>
      </c>
      <c r="B42" s="116"/>
      <c r="C42" s="51" t="s">
        <v>68</v>
      </c>
      <c r="D42" s="55"/>
      <c r="E42" s="56"/>
      <c r="F42" s="56"/>
      <c r="G42" s="56">
        <f t="shared" si="3"/>
        <v>750.1</v>
      </c>
      <c r="H42" s="56">
        <v>187</v>
      </c>
      <c r="I42" s="56">
        <v>187</v>
      </c>
      <c r="J42" s="56">
        <v>187.5</v>
      </c>
      <c r="K42" s="60">
        <v>188.6</v>
      </c>
    </row>
    <row r="43" spans="1:11" s="49" customFormat="1" ht="15.75" customHeight="1" x14ac:dyDescent="0.25">
      <c r="A43" s="103" t="s">
        <v>67</v>
      </c>
      <c r="B43" s="114"/>
      <c r="C43" s="51" t="s">
        <v>70</v>
      </c>
      <c r="D43" s="55"/>
      <c r="E43" s="56">
        <v>74.5</v>
      </c>
      <c r="F43" s="56">
        <v>74.5</v>
      </c>
      <c r="G43" s="56">
        <f t="shared" si="3"/>
        <v>51</v>
      </c>
      <c r="H43" s="56">
        <v>14</v>
      </c>
      <c r="I43" s="57">
        <v>14</v>
      </c>
      <c r="J43" s="57">
        <v>12</v>
      </c>
      <c r="K43" s="59">
        <v>11</v>
      </c>
    </row>
    <row r="44" spans="1:11" s="49" customFormat="1" ht="27.75" customHeight="1" x14ac:dyDescent="0.25">
      <c r="A44" s="102" t="s">
        <v>69</v>
      </c>
      <c r="B44" s="102"/>
      <c r="C44" s="51" t="s">
        <v>415</v>
      </c>
      <c r="D44" s="55"/>
      <c r="E44" s="56">
        <v>258.7</v>
      </c>
      <c r="F44" s="56">
        <v>258.7</v>
      </c>
      <c r="G44" s="58">
        <f>SUM(H44:K44)</f>
        <v>411.40000000000003</v>
      </c>
      <c r="H44" s="58">
        <v>102.4</v>
      </c>
      <c r="I44" s="58">
        <v>102.4</v>
      </c>
      <c r="J44" s="58">
        <v>102.4</v>
      </c>
      <c r="K44" s="62">
        <v>104.2</v>
      </c>
    </row>
    <row r="45" spans="1:11" s="79" customFormat="1" ht="15.75" x14ac:dyDescent="0.25">
      <c r="A45" s="104" t="s">
        <v>71</v>
      </c>
      <c r="B45" s="104"/>
      <c r="C45" s="48">
        <v>7</v>
      </c>
      <c r="D45" s="53">
        <f t="shared" ref="D45:K45" si="10">D27-D29</f>
        <v>-1915.1000000000001</v>
      </c>
      <c r="E45" s="54">
        <f t="shared" si="10"/>
        <v>-11262.1</v>
      </c>
      <c r="F45" s="54">
        <f t="shared" si="10"/>
        <v>-11262.1</v>
      </c>
      <c r="G45" s="54">
        <f t="shared" si="10"/>
        <v>-19477.921999999999</v>
      </c>
      <c r="H45" s="54">
        <f t="shared" si="10"/>
        <v>-4893.0059999999994</v>
      </c>
      <c r="I45" s="54">
        <f t="shared" si="10"/>
        <v>-4870.268</v>
      </c>
      <c r="J45" s="54">
        <f t="shared" si="10"/>
        <v>-4852.1059999999998</v>
      </c>
      <c r="K45" s="54">
        <f t="shared" si="10"/>
        <v>-4862.4620000000004</v>
      </c>
    </row>
    <row r="46" spans="1:11" s="79" customFormat="1" ht="15.75" x14ac:dyDescent="0.25">
      <c r="A46" s="104" t="s">
        <v>72</v>
      </c>
      <c r="B46" s="104"/>
      <c r="C46" s="48">
        <v>8</v>
      </c>
      <c r="D46" s="53">
        <f>SUM(D48:D77)</f>
        <v>741.80000000000007</v>
      </c>
      <c r="E46" s="54">
        <f>SUM(E48:E70)</f>
        <v>1991.2</v>
      </c>
      <c r="F46" s="54">
        <f>SUM(F48:F70)</f>
        <v>1991.2</v>
      </c>
      <c r="G46" s="54">
        <f t="shared" ref="G46:K46" si="11">SUM(G48:G70)</f>
        <v>3412.2920000000004</v>
      </c>
      <c r="H46" s="54">
        <f t="shared" si="11"/>
        <v>899.63400000000001</v>
      </c>
      <c r="I46" s="54">
        <f t="shared" si="11"/>
        <v>851.23399999999992</v>
      </c>
      <c r="J46" s="54">
        <f t="shared" si="11"/>
        <v>824.11200000000008</v>
      </c>
      <c r="K46" s="54">
        <f t="shared" si="11"/>
        <v>837.3119999999999</v>
      </c>
    </row>
    <row r="47" spans="1:11" s="79" customFormat="1" ht="15.75" x14ac:dyDescent="0.25">
      <c r="A47" s="102" t="s">
        <v>73</v>
      </c>
      <c r="B47" s="102"/>
      <c r="C47" s="50"/>
      <c r="D47" s="55"/>
      <c r="E47" s="55"/>
      <c r="F47" s="55">
        <v>0</v>
      </c>
      <c r="G47" s="55">
        <f t="shared" si="3"/>
        <v>0</v>
      </c>
      <c r="H47" s="55">
        <f>'[1]Додаток 3 - 9 міс. 2023'!D47/2*3*(100%+$M$22)</f>
        <v>0</v>
      </c>
      <c r="I47" s="55">
        <f t="shared" ref="I47:I91" si="12">H47*(100%+$N$22)</f>
        <v>0</v>
      </c>
      <c r="J47" s="55">
        <f t="shared" si="9"/>
        <v>0</v>
      </c>
      <c r="K47" s="60">
        <f t="shared" ref="K47:K91" si="13">J47*(100%+$P$22)</f>
        <v>0</v>
      </c>
    </row>
    <row r="48" spans="1:11" s="79" customFormat="1" ht="15.75" x14ac:dyDescent="0.25">
      <c r="A48" s="102" t="s">
        <v>74</v>
      </c>
      <c r="B48" s="102"/>
      <c r="C48" s="51" t="s">
        <v>75</v>
      </c>
      <c r="D48" s="55"/>
      <c r="E48" s="55"/>
      <c r="F48" s="55">
        <f>'[1]Додаток 3 - 9 міс. 2023'!D48/2*5</f>
        <v>0</v>
      </c>
      <c r="G48" s="55">
        <f t="shared" si="3"/>
        <v>0</v>
      </c>
      <c r="H48" s="55">
        <f>'[1]Додаток 3 - 9 міс. 2023'!D48/2*3*(100%+$M$22)</f>
        <v>0</v>
      </c>
      <c r="I48" s="55">
        <f t="shared" si="12"/>
        <v>0</v>
      </c>
      <c r="J48" s="55">
        <f t="shared" si="9"/>
        <v>0</v>
      </c>
      <c r="K48" s="60">
        <f t="shared" si="13"/>
        <v>0</v>
      </c>
    </row>
    <row r="49" spans="1:11" s="79" customFormat="1" ht="15.75" x14ac:dyDescent="0.25">
      <c r="A49" s="102" t="s">
        <v>76</v>
      </c>
      <c r="B49" s="102"/>
      <c r="C49" s="51" t="s">
        <v>77</v>
      </c>
      <c r="D49" s="55"/>
      <c r="E49" s="55"/>
      <c r="F49" s="55">
        <f>'[1]Додаток 3 - 9 міс. 2023'!D49/2*5</f>
        <v>0</v>
      </c>
      <c r="G49" s="55">
        <f t="shared" si="3"/>
        <v>0</v>
      </c>
      <c r="H49" s="55">
        <f>'[1]Додаток 3 - 9 міс. 2023'!D49/2*3*(100%+$M$22)</f>
        <v>0</v>
      </c>
      <c r="I49" s="55">
        <f t="shared" si="12"/>
        <v>0</v>
      </c>
      <c r="J49" s="55">
        <f t="shared" si="9"/>
        <v>0</v>
      </c>
      <c r="K49" s="60">
        <f t="shared" si="13"/>
        <v>0</v>
      </c>
    </row>
    <row r="50" spans="1:11" s="79" customFormat="1" ht="15.75" x14ac:dyDescent="0.25">
      <c r="A50" s="102" t="s">
        <v>78</v>
      </c>
      <c r="B50" s="102"/>
      <c r="C50" s="51" t="s">
        <v>79</v>
      </c>
      <c r="D50" s="55"/>
      <c r="E50" s="55"/>
      <c r="F50" s="55">
        <f>'[1]Додаток 3 - 9 міс. 2023'!D50/2*5</f>
        <v>0</v>
      </c>
      <c r="G50" s="55">
        <f t="shared" si="3"/>
        <v>0</v>
      </c>
      <c r="H50" s="55">
        <f>'[1]Додаток 3 - 9 міс. 2023'!D50/2*3*(100%+$M$22)</f>
        <v>0</v>
      </c>
      <c r="I50" s="55">
        <f t="shared" si="12"/>
        <v>0</v>
      </c>
      <c r="J50" s="55">
        <f t="shared" si="9"/>
        <v>0</v>
      </c>
      <c r="K50" s="60">
        <f t="shared" si="13"/>
        <v>0</v>
      </c>
    </row>
    <row r="51" spans="1:11" s="79" customFormat="1" ht="15.75" x14ac:dyDescent="0.25">
      <c r="A51" s="102" t="s">
        <v>80</v>
      </c>
      <c r="B51" s="102"/>
      <c r="C51" s="51" t="s">
        <v>81</v>
      </c>
      <c r="D51" s="55"/>
      <c r="E51" s="55"/>
      <c r="F51" s="55">
        <f>'[1]Додаток 3 - 9 міс. 2023'!D51/2*5</f>
        <v>0</v>
      </c>
      <c r="G51" s="55">
        <f t="shared" si="3"/>
        <v>0</v>
      </c>
      <c r="H51" s="55">
        <f>'[1]Додаток 3 - 9 міс. 2023'!D51/2*3*(100%+$M$22)</f>
        <v>0</v>
      </c>
      <c r="I51" s="55">
        <f t="shared" si="12"/>
        <v>0</v>
      </c>
      <c r="J51" s="55">
        <f t="shared" si="9"/>
        <v>0</v>
      </c>
      <c r="K51" s="60">
        <f t="shared" si="13"/>
        <v>0</v>
      </c>
    </row>
    <row r="52" spans="1:11" s="79" customFormat="1" ht="15.75" x14ac:dyDescent="0.25">
      <c r="A52" s="102" t="s">
        <v>82</v>
      </c>
      <c r="B52" s="102"/>
      <c r="C52" s="51" t="s">
        <v>83</v>
      </c>
      <c r="D52" s="55"/>
      <c r="E52" s="55"/>
      <c r="F52" s="55">
        <f>'[1]Додаток 3 - 9 міс. 2023'!D52/2*5</f>
        <v>0</v>
      </c>
      <c r="G52" s="55">
        <f t="shared" si="3"/>
        <v>0</v>
      </c>
      <c r="H52" s="55">
        <f>'[1]Додаток 3 - 9 міс. 2023'!D52/2*3*(100%+$M$22)</f>
        <v>0</v>
      </c>
      <c r="I52" s="55">
        <f t="shared" si="12"/>
        <v>0</v>
      </c>
      <c r="J52" s="55">
        <f t="shared" si="9"/>
        <v>0</v>
      </c>
      <c r="K52" s="60">
        <f t="shared" si="13"/>
        <v>0</v>
      </c>
    </row>
    <row r="53" spans="1:11" s="79" customFormat="1" ht="15.75" customHeight="1" x14ac:dyDescent="0.25">
      <c r="A53" s="103" t="s">
        <v>84</v>
      </c>
      <c r="B53" s="114"/>
      <c r="C53" s="51" t="s">
        <v>85</v>
      </c>
      <c r="D53" s="55"/>
      <c r="E53" s="55"/>
      <c r="F53" s="55">
        <f>'[1]Додаток 3 - 9 міс. 2023'!D53/2*5</f>
        <v>0</v>
      </c>
      <c r="G53" s="56"/>
      <c r="H53" s="56">
        <v>0</v>
      </c>
      <c r="I53" s="55">
        <v>0</v>
      </c>
      <c r="J53" s="55">
        <v>0</v>
      </c>
      <c r="K53" s="60">
        <f t="shared" si="13"/>
        <v>0</v>
      </c>
    </row>
    <row r="54" spans="1:11" s="79" customFormat="1" ht="15.75" customHeight="1" x14ac:dyDescent="0.25">
      <c r="A54" s="103" t="s">
        <v>51</v>
      </c>
      <c r="B54" s="114"/>
      <c r="C54" s="51" t="s">
        <v>86</v>
      </c>
      <c r="D54" s="55"/>
      <c r="E54" s="55"/>
      <c r="F54" s="55">
        <f>'[1]Додаток 3 - 9 міс. 2023'!D54/2*5</f>
        <v>0</v>
      </c>
      <c r="G54" s="57">
        <v>0</v>
      </c>
      <c r="H54" s="57">
        <v>0</v>
      </c>
      <c r="I54" s="57">
        <v>0</v>
      </c>
      <c r="J54" s="57">
        <v>0</v>
      </c>
      <c r="K54" s="59">
        <v>0</v>
      </c>
    </row>
    <row r="55" spans="1:11" s="79" customFormat="1" ht="15.75" x14ac:dyDescent="0.25">
      <c r="A55" s="102" t="s">
        <v>53</v>
      </c>
      <c r="B55" s="102"/>
      <c r="C55" s="51" t="s">
        <v>87</v>
      </c>
      <c r="D55" s="56">
        <v>528</v>
      </c>
      <c r="E55" s="56">
        <v>1180.2</v>
      </c>
      <c r="F55" s="56">
        <v>1180.2</v>
      </c>
      <c r="G55" s="56">
        <f>SUM(H55:K55)</f>
        <v>1518.6</v>
      </c>
      <c r="H55" s="56">
        <v>379.7</v>
      </c>
      <c r="I55" s="57">
        <v>379.7</v>
      </c>
      <c r="J55" s="57">
        <v>379.6</v>
      </c>
      <c r="K55" s="59">
        <v>379.6</v>
      </c>
    </row>
    <row r="56" spans="1:11" s="79" customFormat="1" ht="15.75" x14ac:dyDescent="0.25">
      <c r="A56" s="102" t="s">
        <v>55</v>
      </c>
      <c r="B56" s="102"/>
      <c r="C56" s="51" t="s">
        <v>88</v>
      </c>
      <c r="D56" s="56">
        <v>116.2</v>
      </c>
      <c r="E56" s="56">
        <v>259.60000000000002</v>
      </c>
      <c r="F56" s="56">
        <v>259.60000000000002</v>
      </c>
      <c r="G56" s="56">
        <f>SUM(H56:K56)</f>
        <v>334.09199999999998</v>
      </c>
      <c r="H56" s="56">
        <f>H55*0.22</f>
        <v>83.533999999999992</v>
      </c>
      <c r="I56" s="56">
        <f t="shared" ref="I56:K56" si="14">I55*0.22</f>
        <v>83.533999999999992</v>
      </c>
      <c r="J56" s="56">
        <f t="shared" si="14"/>
        <v>83.512</v>
      </c>
      <c r="K56" s="56">
        <f t="shared" si="14"/>
        <v>83.512</v>
      </c>
    </row>
    <row r="57" spans="1:11" s="79" customFormat="1" ht="15.75" x14ac:dyDescent="0.25">
      <c r="A57" s="102" t="s">
        <v>89</v>
      </c>
      <c r="B57" s="102"/>
      <c r="C57" s="51" t="s">
        <v>90</v>
      </c>
      <c r="D57" s="55"/>
      <c r="E57" s="55"/>
      <c r="F57" s="55">
        <f>'[1]Додаток 3 - 9 міс. 2023'!D57/2*5</f>
        <v>0</v>
      </c>
      <c r="G57" s="55">
        <f t="shared" si="3"/>
        <v>0</v>
      </c>
      <c r="H57" s="55">
        <f>'[1]Додаток 3 - 9 міс. 2023'!D57/2*3*(100%+$M$22)</f>
        <v>0</v>
      </c>
      <c r="I57" s="55">
        <f t="shared" si="12"/>
        <v>0</v>
      </c>
      <c r="J57" s="55">
        <f t="shared" si="9"/>
        <v>0</v>
      </c>
      <c r="K57" s="60">
        <f t="shared" si="13"/>
        <v>0</v>
      </c>
    </row>
    <row r="58" spans="1:11" s="79" customFormat="1" ht="15.75" x14ac:dyDescent="0.25">
      <c r="A58" s="102" t="s">
        <v>91</v>
      </c>
      <c r="B58" s="102"/>
      <c r="C58" s="51" t="s">
        <v>92</v>
      </c>
      <c r="D58" s="55"/>
      <c r="E58" s="55"/>
      <c r="F58" s="55">
        <f>'[1]Додаток 3 - 9 міс. 2023'!D58/2*5</f>
        <v>0</v>
      </c>
      <c r="G58" s="55">
        <f t="shared" si="3"/>
        <v>0</v>
      </c>
      <c r="H58" s="55">
        <f>'[1]Додаток 3 - 9 міс. 2023'!D58/2*3*(100%+$M$22)</f>
        <v>0</v>
      </c>
      <c r="I58" s="55">
        <f t="shared" si="12"/>
        <v>0</v>
      </c>
      <c r="J58" s="55">
        <f t="shared" si="9"/>
        <v>0</v>
      </c>
      <c r="K58" s="60">
        <f t="shared" si="13"/>
        <v>0</v>
      </c>
    </row>
    <row r="59" spans="1:11" s="79" customFormat="1" ht="15.75" x14ac:dyDescent="0.25">
      <c r="A59" s="102" t="s">
        <v>93</v>
      </c>
      <c r="B59" s="102"/>
      <c r="C59" s="51" t="s">
        <v>94</v>
      </c>
      <c r="D59" s="55"/>
      <c r="E59" s="55"/>
      <c r="F59" s="55">
        <f>'[1]Додаток 3 - 9 міс. 2023'!D59/2*5</f>
        <v>0</v>
      </c>
      <c r="G59" s="55">
        <f t="shared" si="3"/>
        <v>0</v>
      </c>
      <c r="H59" s="55">
        <f>'[1]Додаток 3 - 9 міс. 2023'!D59/2*3*(100%+$M$22)</f>
        <v>0</v>
      </c>
      <c r="I59" s="55">
        <f t="shared" si="12"/>
        <v>0</v>
      </c>
      <c r="J59" s="55">
        <f t="shared" si="9"/>
        <v>0</v>
      </c>
      <c r="K59" s="60">
        <f t="shared" si="13"/>
        <v>0</v>
      </c>
    </row>
    <row r="60" spans="1:11" s="79" customFormat="1" ht="15.75" x14ac:dyDescent="0.25">
      <c r="A60" s="102" t="s">
        <v>95</v>
      </c>
      <c r="B60" s="102"/>
      <c r="C60" s="51" t="s">
        <v>96</v>
      </c>
      <c r="D60" s="55"/>
      <c r="E60" s="55"/>
      <c r="F60" s="55">
        <f>'[1]Додаток 3 - 9 міс. 2023'!D60/2*5</f>
        <v>0</v>
      </c>
      <c r="G60" s="55">
        <f t="shared" si="3"/>
        <v>0</v>
      </c>
      <c r="H60" s="55">
        <f>'[1]Додаток 3 - 9 міс. 2023'!D60/2*3*(100%+$M$22)</f>
        <v>0</v>
      </c>
      <c r="I60" s="55">
        <f t="shared" si="12"/>
        <v>0</v>
      </c>
      <c r="J60" s="55">
        <f t="shared" si="9"/>
        <v>0</v>
      </c>
      <c r="K60" s="60">
        <f t="shared" si="13"/>
        <v>0</v>
      </c>
    </row>
    <row r="61" spans="1:11" s="79" customFormat="1" ht="15.75" x14ac:dyDescent="0.25">
      <c r="A61" s="102" t="s">
        <v>97</v>
      </c>
      <c r="B61" s="102"/>
      <c r="C61" s="51" t="s">
        <v>98</v>
      </c>
      <c r="D61" s="55"/>
      <c r="E61" s="55"/>
      <c r="F61" s="55">
        <f>'[1]Додаток 3 - 9 міс. 2023'!D61/2*5</f>
        <v>0</v>
      </c>
      <c r="G61" s="55">
        <f t="shared" si="3"/>
        <v>0</v>
      </c>
      <c r="H61" s="55">
        <f>'[1]Додаток 3 - 9 міс. 2023'!D61/2*3*(100%+$M$22)</f>
        <v>0</v>
      </c>
      <c r="I61" s="55">
        <f t="shared" si="12"/>
        <v>0</v>
      </c>
      <c r="J61" s="55">
        <f t="shared" si="9"/>
        <v>0</v>
      </c>
      <c r="K61" s="60">
        <f t="shared" si="13"/>
        <v>0</v>
      </c>
    </row>
    <row r="62" spans="1:11" s="79" customFormat="1" ht="15.75" x14ac:dyDescent="0.25">
      <c r="A62" s="102" t="s">
        <v>99</v>
      </c>
      <c r="B62" s="102"/>
      <c r="C62" s="51" t="s">
        <v>100</v>
      </c>
      <c r="D62" s="55"/>
      <c r="E62" s="55"/>
      <c r="F62" s="55">
        <f>'[1]Додаток 3 - 9 міс. 2023'!D62/2*5</f>
        <v>0</v>
      </c>
      <c r="G62" s="55">
        <f t="shared" si="3"/>
        <v>0</v>
      </c>
      <c r="H62" s="55">
        <f>'[1]Додаток 3 - 9 міс. 2023'!D62/2*3*(100%+$M$22)</f>
        <v>0</v>
      </c>
      <c r="I62" s="55">
        <f t="shared" si="12"/>
        <v>0</v>
      </c>
      <c r="J62" s="55">
        <f t="shared" si="9"/>
        <v>0</v>
      </c>
      <c r="K62" s="60">
        <f t="shared" si="13"/>
        <v>0</v>
      </c>
    </row>
    <row r="63" spans="1:11" s="79" customFormat="1" ht="15.75" x14ac:dyDescent="0.25">
      <c r="A63" s="102" t="s">
        <v>101</v>
      </c>
      <c r="B63" s="102"/>
      <c r="C63" s="51" t="s">
        <v>102</v>
      </c>
      <c r="D63" s="55"/>
      <c r="E63" s="55"/>
      <c r="F63" s="55">
        <f>'[1]Додаток 3 - 9 міс. 2023'!D63/2*5</f>
        <v>0</v>
      </c>
      <c r="G63" s="55">
        <f t="shared" si="3"/>
        <v>0</v>
      </c>
      <c r="H63" s="55">
        <f>'[1]Додаток 3 - 9 міс. 2023'!D63/2*3*(100%+$M$22)</f>
        <v>0</v>
      </c>
      <c r="I63" s="55">
        <f t="shared" si="12"/>
        <v>0</v>
      </c>
      <c r="J63" s="55">
        <f t="shared" si="9"/>
        <v>0</v>
      </c>
      <c r="K63" s="60">
        <f t="shared" si="13"/>
        <v>0</v>
      </c>
    </row>
    <row r="64" spans="1:11" s="79" customFormat="1" ht="15.75" x14ac:dyDescent="0.25">
      <c r="A64" s="102" t="s">
        <v>103</v>
      </c>
      <c r="B64" s="102"/>
      <c r="C64" s="51" t="s">
        <v>104</v>
      </c>
      <c r="D64" s="55"/>
      <c r="E64" s="55"/>
      <c r="F64" s="55">
        <f>'[1]Додаток 3 - 9 міс. 2023'!D64/2*5</f>
        <v>0</v>
      </c>
      <c r="G64" s="55">
        <f t="shared" si="3"/>
        <v>0</v>
      </c>
      <c r="H64" s="55">
        <f>'[1]Додаток 3 - 9 міс. 2023'!D64/2*3*(100%+$M$22)</f>
        <v>0</v>
      </c>
      <c r="I64" s="55">
        <f t="shared" si="12"/>
        <v>0</v>
      </c>
      <c r="J64" s="55">
        <f t="shared" si="9"/>
        <v>0</v>
      </c>
      <c r="K64" s="60">
        <f t="shared" si="13"/>
        <v>0</v>
      </c>
    </row>
    <row r="65" spans="1:11" s="79" customFormat="1" ht="15.75" x14ac:dyDescent="0.25">
      <c r="A65" s="102" t="s">
        <v>105</v>
      </c>
      <c r="B65" s="102"/>
      <c r="C65" s="51" t="s">
        <v>106</v>
      </c>
      <c r="D65" s="55"/>
      <c r="E65" s="55"/>
      <c r="F65" s="55">
        <f>'[1]Додаток 3 - 9 міс. 2023'!D65/2*5</f>
        <v>0</v>
      </c>
      <c r="G65" s="55">
        <f t="shared" si="3"/>
        <v>0</v>
      </c>
      <c r="H65" s="55">
        <f>'[1]Додаток 3 - 9 міс. 2023'!D65/2*3*(100%+$M$22)</f>
        <v>0</v>
      </c>
      <c r="I65" s="55">
        <f t="shared" si="12"/>
        <v>0</v>
      </c>
      <c r="J65" s="55">
        <f t="shared" si="9"/>
        <v>0</v>
      </c>
      <c r="K65" s="60">
        <f t="shared" si="13"/>
        <v>0</v>
      </c>
    </row>
    <row r="66" spans="1:11" s="79" customFormat="1" ht="15.75" x14ac:dyDescent="0.25">
      <c r="A66" s="102" t="s">
        <v>107</v>
      </c>
      <c r="B66" s="102"/>
      <c r="C66" s="51" t="s">
        <v>108</v>
      </c>
      <c r="D66" s="55"/>
      <c r="E66" s="55"/>
      <c r="F66" s="55">
        <f>'[1]Додаток 3 - 9 міс. 2023'!D66/2*5</f>
        <v>0</v>
      </c>
      <c r="G66" s="55">
        <f t="shared" si="3"/>
        <v>0</v>
      </c>
      <c r="H66" s="55">
        <f>'[1]Додаток 3 - 9 міс. 2023'!D66/2*3*(100%+$M$22)</f>
        <v>0</v>
      </c>
      <c r="I66" s="55">
        <f t="shared" si="12"/>
        <v>0</v>
      </c>
      <c r="J66" s="55">
        <f t="shared" si="9"/>
        <v>0</v>
      </c>
      <c r="K66" s="60">
        <f t="shared" si="13"/>
        <v>0</v>
      </c>
    </row>
    <row r="67" spans="1:11" s="79" customFormat="1" ht="15.75" x14ac:dyDescent="0.25">
      <c r="A67" s="102" t="s">
        <v>109</v>
      </c>
      <c r="B67" s="102"/>
      <c r="C67" s="51" t="s">
        <v>110</v>
      </c>
      <c r="D67" s="55"/>
      <c r="E67" s="55"/>
      <c r="F67" s="55">
        <f>'[1]Додаток 3 - 9 міс. 2023'!D67/2*5</f>
        <v>0</v>
      </c>
      <c r="G67" s="55">
        <f t="shared" si="3"/>
        <v>0</v>
      </c>
      <c r="H67" s="55">
        <f>'[1]Додаток 3 - 9 міс. 2023'!D67/2*3*(100%+$M$22)</f>
        <v>0</v>
      </c>
      <c r="I67" s="55">
        <f t="shared" si="12"/>
        <v>0</v>
      </c>
      <c r="J67" s="55">
        <f t="shared" si="9"/>
        <v>0</v>
      </c>
      <c r="K67" s="60">
        <f t="shared" si="13"/>
        <v>0</v>
      </c>
    </row>
    <row r="68" spans="1:11" s="49" customFormat="1" ht="15.75" x14ac:dyDescent="0.25">
      <c r="A68" s="102" t="s">
        <v>47</v>
      </c>
      <c r="B68" s="102"/>
      <c r="C68" s="51" t="s">
        <v>111</v>
      </c>
      <c r="D68" s="55"/>
      <c r="E68" s="56">
        <v>24.8</v>
      </c>
      <c r="F68" s="57">
        <v>24.8</v>
      </c>
      <c r="G68" s="57">
        <f t="shared" ref="G68:G69" si="15">SUM(H68:K68)</f>
        <v>59</v>
      </c>
      <c r="H68" s="57">
        <f>H32</f>
        <v>15.5</v>
      </c>
      <c r="I68" s="57">
        <f t="shared" ref="I68:K68" si="16">I32</f>
        <v>14.5</v>
      </c>
      <c r="J68" s="57">
        <f t="shared" si="16"/>
        <v>14.5</v>
      </c>
      <c r="K68" s="57">
        <f t="shared" si="16"/>
        <v>14.5</v>
      </c>
    </row>
    <row r="69" spans="1:11" s="49" customFormat="1" ht="15.75" x14ac:dyDescent="0.25">
      <c r="A69" s="102" t="s">
        <v>49</v>
      </c>
      <c r="B69" s="102"/>
      <c r="C69" s="51" t="s">
        <v>112</v>
      </c>
      <c r="D69" s="55"/>
      <c r="E69" s="56">
        <v>51</v>
      </c>
      <c r="F69" s="57">
        <v>51</v>
      </c>
      <c r="G69" s="57">
        <f t="shared" si="15"/>
        <v>53.4</v>
      </c>
      <c r="H69" s="57">
        <f>H33</f>
        <v>13</v>
      </c>
      <c r="I69" s="57">
        <f t="shared" ref="I69:K69" si="17">I33</f>
        <v>13</v>
      </c>
      <c r="J69" s="57">
        <f t="shared" si="17"/>
        <v>13</v>
      </c>
      <c r="K69" s="57">
        <f t="shared" si="17"/>
        <v>14.4</v>
      </c>
    </row>
    <row r="70" spans="1:11" s="79" customFormat="1" ht="15.75" x14ac:dyDescent="0.25">
      <c r="A70" s="102" t="s">
        <v>113</v>
      </c>
      <c r="B70" s="102"/>
      <c r="C70" s="51" t="s">
        <v>114</v>
      </c>
      <c r="D70" s="53">
        <v>48.8</v>
      </c>
      <c r="E70" s="53">
        <f>E71+E72+E73+E74+E76+E77</f>
        <v>475.59999999999997</v>
      </c>
      <c r="F70" s="54">
        <f>F71+F72+F73+F74+F76+F77</f>
        <v>475.59999999999997</v>
      </c>
      <c r="G70" s="54">
        <f>SUM(H70:K70)</f>
        <v>1447.2</v>
      </c>
      <c r="H70" s="54">
        <f>H71+H72+H73+H74+H75+H76+H77</f>
        <v>407.9</v>
      </c>
      <c r="I70" s="54">
        <f t="shared" ref="I70:K70" si="18">I71+I72+I73+I74+I75+I76+I77</f>
        <v>360.5</v>
      </c>
      <c r="J70" s="54">
        <f t="shared" si="18"/>
        <v>333.5</v>
      </c>
      <c r="K70" s="54">
        <f t="shared" si="18"/>
        <v>345.29999999999995</v>
      </c>
    </row>
    <row r="71" spans="1:11" s="79" customFormat="1" ht="15.75" customHeight="1" x14ac:dyDescent="0.25">
      <c r="A71" s="103" t="s">
        <v>115</v>
      </c>
      <c r="B71" s="114"/>
      <c r="C71" s="51" t="s">
        <v>116</v>
      </c>
      <c r="D71" s="55"/>
      <c r="E71" s="56">
        <v>283.2</v>
      </c>
      <c r="F71" s="57">
        <v>283.2</v>
      </c>
      <c r="G71" s="57">
        <f>SUM(H71:K71)</f>
        <v>125</v>
      </c>
      <c r="H71" s="57">
        <f>H30</f>
        <v>16</v>
      </c>
      <c r="I71" s="57">
        <f t="shared" ref="I71:K71" si="19">I30</f>
        <v>47</v>
      </c>
      <c r="J71" s="57">
        <f t="shared" si="19"/>
        <v>31</v>
      </c>
      <c r="K71" s="57">
        <f t="shared" si="19"/>
        <v>31</v>
      </c>
    </row>
    <row r="72" spans="1:11" s="79" customFormat="1" ht="15.75" x14ac:dyDescent="0.25">
      <c r="A72" s="102" t="s">
        <v>117</v>
      </c>
      <c r="B72" s="102"/>
      <c r="C72" s="51" t="s">
        <v>118</v>
      </c>
      <c r="D72" s="56">
        <v>2.2000000000000002</v>
      </c>
      <c r="E72" s="56">
        <v>5.2</v>
      </c>
      <c r="F72" s="56">
        <v>5.2</v>
      </c>
      <c r="G72" s="57">
        <f>H72+I72+J72+K72</f>
        <v>5</v>
      </c>
      <c r="H72" s="58">
        <v>1.5</v>
      </c>
      <c r="I72" s="58">
        <v>1.5</v>
      </c>
      <c r="J72" s="57">
        <v>1</v>
      </c>
      <c r="K72" s="59">
        <v>1</v>
      </c>
    </row>
    <row r="73" spans="1:11" s="79" customFormat="1" ht="16.149999999999999" customHeight="1" x14ac:dyDescent="0.25">
      <c r="A73" s="102" t="s">
        <v>119</v>
      </c>
      <c r="B73" s="102"/>
      <c r="C73" s="51" t="s">
        <v>120</v>
      </c>
      <c r="D73" s="56"/>
      <c r="E73" s="56">
        <v>10.3</v>
      </c>
      <c r="F73" s="57">
        <v>10.3</v>
      </c>
      <c r="G73" s="57">
        <f>H73+I73+J73+K73</f>
        <v>29.9</v>
      </c>
      <c r="H73" s="57">
        <v>7</v>
      </c>
      <c r="I73" s="57">
        <v>7</v>
      </c>
      <c r="J73" s="57">
        <v>7</v>
      </c>
      <c r="K73" s="59">
        <v>8.9</v>
      </c>
    </row>
    <row r="74" spans="1:11" s="79" customFormat="1" ht="15.75" x14ac:dyDescent="0.25">
      <c r="A74" s="102" t="s">
        <v>121</v>
      </c>
      <c r="B74" s="102"/>
      <c r="C74" s="51" t="s">
        <v>122</v>
      </c>
      <c r="D74" s="56">
        <v>31.1</v>
      </c>
      <c r="E74" s="56">
        <v>32.700000000000003</v>
      </c>
      <c r="F74" s="56">
        <v>32.700000000000003</v>
      </c>
      <c r="G74" s="58">
        <f t="shared" si="3"/>
        <v>46</v>
      </c>
      <c r="H74" s="58">
        <v>36</v>
      </c>
      <c r="I74" s="58">
        <v>10</v>
      </c>
      <c r="J74" s="58">
        <v>0</v>
      </c>
      <c r="K74" s="60">
        <v>0</v>
      </c>
    </row>
    <row r="75" spans="1:11" s="79" customFormat="1" ht="28.9" customHeight="1" x14ac:dyDescent="0.25">
      <c r="A75" s="115" t="s">
        <v>416</v>
      </c>
      <c r="B75" s="116"/>
      <c r="C75" s="51" t="s">
        <v>124</v>
      </c>
      <c r="D75" s="56"/>
      <c r="E75" s="56"/>
      <c r="F75" s="56"/>
      <c r="G75" s="58">
        <f t="shared" si="3"/>
        <v>750.1</v>
      </c>
      <c r="H75" s="56">
        <f>H42</f>
        <v>187</v>
      </c>
      <c r="I75" s="56">
        <f t="shared" ref="I75:K75" si="20">I42</f>
        <v>187</v>
      </c>
      <c r="J75" s="56">
        <f t="shared" si="20"/>
        <v>187.5</v>
      </c>
      <c r="K75" s="56">
        <f t="shared" si="20"/>
        <v>188.6</v>
      </c>
    </row>
    <row r="76" spans="1:11" s="79" customFormat="1" ht="15.75" x14ac:dyDescent="0.25">
      <c r="A76" s="102" t="s">
        <v>123</v>
      </c>
      <c r="B76" s="102"/>
      <c r="C76" s="51" t="s">
        <v>125</v>
      </c>
      <c r="D76" s="56">
        <v>15.5</v>
      </c>
      <c r="E76" s="56">
        <v>95.7</v>
      </c>
      <c r="F76" s="56">
        <v>95.7</v>
      </c>
      <c r="G76" s="57">
        <f>SUM(H76:K76)</f>
        <v>411.4</v>
      </c>
      <c r="H76" s="58">
        <v>103</v>
      </c>
      <c r="I76" s="58">
        <v>103</v>
      </c>
      <c r="J76" s="58">
        <v>102</v>
      </c>
      <c r="K76" s="61">
        <v>103.4</v>
      </c>
    </row>
    <row r="77" spans="1:11" s="79" customFormat="1" ht="31.15" customHeight="1" x14ac:dyDescent="0.25">
      <c r="A77" s="102" t="s">
        <v>420</v>
      </c>
      <c r="B77" s="102"/>
      <c r="C77" s="51" t="s">
        <v>419</v>
      </c>
      <c r="D77" s="55"/>
      <c r="E77" s="56">
        <v>48.5</v>
      </c>
      <c r="F77" s="56">
        <v>48.5</v>
      </c>
      <c r="G77" s="57">
        <f>SUM(H77:K77)</f>
        <v>79.800000000000011</v>
      </c>
      <c r="H77" s="56">
        <v>57.4</v>
      </c>
      <c r="I77" s="56">
        <v>5</v>
      </c>
      <c r="J77" s="56">
        <v>5</v>
      </c>
      <c r="K77" s="60">
        <v>12.4</v>
      </c>
    </row>
    <row r="78" spans="1:11" s="79" customFormat="1" ht="15.75" x14ac:dyDescent="0.25">
      <c r="A78" s="104" t="s">
        <v>126</v>
      </c>
      <c r="B78" s="104"/>
      <c r="C78" s="48">
        <v>9</v>
      </c>
      <c r="D78" s="63">
        <f>SUM(D79:D85)</f>
        <v>0</v>
      </c>
      <c r="E78" s="63">
        <f t="shared" ref="E78:K78" si="21">SUM(E79:E85)</f>
        <v>0</v>
      </c>
      <c r="F78" s="63">
        <f t="shared" si="21"/>
        <v>0</v>
      </c>
      <c r="G78" s="63">
        <f t="shared" si="21"/>
        <v>0</v>
      </c>
      <c r="H78" s="63">
        <f t="shared" si="21"/>
        <v>0</v>
      </c>
      <c r="I78" s="63">
        <f t="shared" si="21"/>
        <v>0</v>
      </c>
      <c r="J78" s="63">
        <f t="shared" si="21"/>
        <v>0</v>
      </c>
      <c r="K78" s="63">
        <f t="shared" si="21"/>
        <v>0</v>
      </c>
    </row>
    <row r="79" spans="1:11" s="79" customFormat="1" ht="15.75" x14ac:dyDescent="0.25">
      <c r="A79" s="102" t="s">
        <v>127</v>
      </c>
      <c r="B79" s="102"/>
      <c r="C79" s="51" t="s">
        <v>128</v>
      </c>
      <c r="D79" s="55"/>
      <c r="E79" s="55"/>
      <c r="F79" s="55">
        <f>'[1]Додаток 3 - 9 міс. 2023'!D78/2*5</f>
        <v>0</v>
      </c>
      <c r="G79" s="55">
        <f t="shared" si="3"/>
        <v>0</v>
      </c>
      <c r="H79" s="55">
        <f>'[1]Додаток 3 - 9 міс. 2023'!D78/2*3*(100%+$M$22)</f>
        <v>0</v>
      </c>
      <c r="I79" s="55">
        <f t="shared" si="12"/>
        <v>0</v>
      </c>
      <c r="J79" s="55">
        <f t="shared" si="9"/>
        <v>0</v>
      </c>
      <c r="K79" s="60">
        <f t="shared" si="13"/>
        <v>0</v>
      </c>
    </row>
    <row r="80" spans="1:11" s="79" customFormat="1" ht="15.75" x14ac:dyDescent="0.25">
      <c r="A80" s="102" t="s">
        <v>129</v>
      </c>
      <c r="B80" s="102"/>
      <c r="C80" s="51" t="s">
        <v>130</v>
      </c>
      <c r="D80" s="55"/>
      <c r="E80" s="55"/>
      <c r="F80" s="55">
        <f>'[1]Додаток 3 - 9 міс. 2023'!D79/2*5</f>
        <v>0</v>
      </c>
      <c r="G80" s="55">
        <f t="shared" si="3"/>
        <v>0</v>
      </c>
      <c r="H80" s="55">
        <f>'[1]Додаток 3 - 9 міс. 2023'!D79/2*3*(100%+$M$22)</f>
        <v>0</v>
      </c>
      <c r="I80" s="55">
        <f t="shared" si="12"/>
        <v>0</v>
      </c>
      <c r="J80" s="55">
        <f t="shared" si="9"/>
        <v>0</v>
      </c>
      <c r="K80" s="60">
        <f t="shared" si="13"/>
        <v>0</v>
      </c>
    </row>
    <row r="81" spans="1:14" s="79" customFormat="1" ht="15.75" x14ac:dyDescent="0.25">
      <c r="A81" s="102" t="s">
        <v>53</v>
      </c>
      <c r="B81" s="102"/>
      <c r="C81" s="51" t="s">
        <v>131</v>
      </c>
      <c r="D81" s="55"/>
      <c r="E81" s="55"/>
      <c r="F81" s="55">
        <f>'[1]Додаток 3 - 9 міс. 2023'!D80/2*5</f>
        <v>0</v>
      </c>
      <c r="G81" s="55">
        <f t="shared" si="3"/>
        <v>0</v>
      </c>
      <c r="H81" s="55">
        <f>'[1]Додаток 3 - 9 міс. 2023'!D80/2*3*(100%+$M$22)</f>
        <v>0</v>
      </c>
      <c r="I81" s="55">
        <f t="shared" si="12"/>
        <v>0</v>
      </c>
      <c r="J81" s="55">
        <f t="shared" si="9"/>
        <v>0</v>
      </c>
      <c r="K81" s="60">
        <f t="shared" si="13"/>
        <v>0</v>
      </c>
    </row>
    <row r="82" spans="1:14" s="79" customFormat="1" ht="15.75" x14ac:dyDescent="0.25">
      <c r="A82" s="102" t="s">
        <v>132</v>
      </c>
      <c r="B82" s="102"/>
      <c r="C82" s="51" t="s">
        <v>133</v>
      </c>
      <c r="D82" s="55"/>
      <c r="E82" s="55"/>
      <c r="F82" s="55">
        <f>'[1]Додаток 3 - 9 міс. 2023'!D81/2*5</f>
        <v>0</v>
      </c>
      <c r="G82" s="55">
        <f t="shared" si="3"/>
        <v>0</v>
      </c>
      <c r="H82" s="55">
        <f>'[1]Додаток 3 - 9 міс. 2023'!D81/2*3*(100%+$M$22)</f>
        <v>0</v>
      </c>
      <c r="I82" s="55">
        <f t="shared" si="12"/>
        <v>0</v>
      </c>
      <c r="J82" s="55">
        <f t="shared" si="9"/>
        <v>0</v>
      </c>
      <c r="K82" s="60">
        <f t="shared" si="13"/>
        <v>0</v>
      </c>
    </row>
    <row r="83" spans="1:14" s="79" customFormat="1" ht="15.75" x14ac:dyDescent="0.25">
      <c r="A83" s="102" t="s">
        <v>134</v>
      </c>
      <c r="B83" s="102"/>
      <c r="C83" s="51" t="s">
        <v>135</v>
      </c>
      <c r="D83" s="55"/>
      <c r="E83" s="55"/>
      <c r="F83" s="55">
        <f>'[1]Додаток 3 - 9 міс. 2023'!D82/2*5</f>
        <v>0</v>
      </c>
      <c r="G83" s="55">
        <f t="shared" si="3"/>
        <v>0</v>
      </c>
      <c r="H83" s="55">
        <f>'[1]Додаток 3 - 9 міс. 2023'!D82/2*3*(100%+$M$22)</f>
        <v>0</v>
      </c>
      <c r="I83" s="55">
        <f t="shared" si="12"/>
        <v>0</v>
      </c>
      <c r="J83" s="55">
        <f t="shared" si="9"/>
        <v>0</v>
      </c>
      <c r="K83" s="60">
        <f t="shared" si="13"/>
        <v>0</v>
      </c>
    </row>
    <row r="84" spans="1:14" s="79" customFormat="1" ht="15.75" x14ac:dyDescent="0.25">
      <c r="A84" s="102" t="s">
        <v>136</v>
      </c>
      <c r="B84" s="102"/>
      <c r="C84" s="51" t="s">
        <v>137</v>
      </c>
      <c r="D84" s="55"/>
      <c r="E84" s="55"/>
      <c r="F84" s="55">
        <f>'[1]Додаток 3 - 9 міс. 2023'!D83/2*5</f>
        <v>0</v>
      </c>
      <c r="G84" s="55">
        <f t="shared" si="3"/>
        <v>0</v>
      </c>
      <c r="H84" s="55">
        <f>'[1]Додаток 3 - 9 міс. 2023'!D83/2*3*(100%+$M$22)</f>
        <v>0</v>
      </c>
      <c r="I84" s="55">
        <f t="shared" si="12"/>
        <v>0</v>
      </c>
      <c r="J84" s="55">
        <f t="shared" si="9"/>
        <v>0</v>
      </c>
      <c r="K84" s="60">
        <f t="shared" si="13"/>
        <v>0</v>
      </c>
    </row>
    <row r="85" spans="1:14" s="79" customFormat="1" ht="15.75" x14ac:dyDescent="0.25">
      <c r="A85" s="102" t="s">
        <v>138</v>
      </c>
      <c r="B85" s="102"/>
      <c r="C85" s="51" t="s">
        <v>139</v>
      </c>
      <c r="D85" s="55"/>
      <c r="E85" s="55"/>
      <c r="F85" s="55">
        <f>'[1]Додаток 3 - 9 міс. 2023'!D84/2*5</f>
        <v>0</v>
      </c>
      <c r="G85" s="55">
        <f t="shared" si="3"/>
        <v>0</v>
      </c>
      <c r="H85" s="55">
        <f>'[1]Додаток 3 - 9 міс. 2023'!D84/2*3*(100%+$M$22)</f>
        <v>0</v>
      </c>
      <c r="I85" s="55">
        <f t="shared" si="12"/>
        <v>0</v>
      </c>
      <c r="J85" s="55">
        <f t="shared" si="9"/>
        <v>0</v>
      </c>
      <c r="K85" s="60">
        <f t="shared" si="13"/>
        <v>0</v>
      </c>
    </row>
    <row r="86" spans="1:14" s="79" customFormat="1" ht="15.75" x14ac:dyDescent="0.25">
      <c r="A86" s="104" t="s">
        <v>140</v>
      </c>
      <c r="B86" s="104"/>
      <c r="C86" s="48">
        <v>10</v>
      </c>
      <c r="D86" s="63">
        <f>SUM(D87:D91)</f>
        <v>0</v>
      </c>
      <c r="E86" s="63">
        <f t="shared" ref="E86:K86" si="22">SUM(E87:E91)</f>
        <v>0</v>
      </c>
      <c r="F86" s="63">
        <f t="shared" si="22"/>
        <v>0</v>
      </c>
      <c r="G86" s="63">
        <f t="shared" si="22"/>
        <v>0</v>
      </c>
      <c r="H86" s="63">
        <f t="shared" si="22"/>
        <v>0</v>
      </c>
      <c r="I86" s="63">
        <f t="shared" si="22"/>
        <v>0</v>
      </c>
      <c r="J86" s="63">
        <f t="shared" si="22"/>
        <v>0</v>
      </c>
      <c r="K86" s="63">
        <f t="shared" si="22"/>
        <v>0</v>
      </c>
    </row>
    <row r="87" spans="1:14" s="79" customFormat="1" ht="15.75" x14ac:dyDescent="0.25">
      <c r="A87" s="110" t="s">
        <v>141</v>
      </c>
      <c r="B87" s="110"/>
      <c r="C87" s="51" t="s">
        <v>142</v>
      </c>
      <c r="D87" s="55"/>
      <c r="E87" s="55"/>
      <c r="F87" s="55">
        <f>'[1]Додаток 3 - 9 міс. 2023'!D86/2*5</f>
        <v>0</v>
      </c>
      <c r="G87" s="55">
        <f t="shared" si="3"/>
        <v>0</v>
      </c>
      <c r="H87" s="55">
        <f>'[1]Додаток 3 - 9 міс. 2023'!D86/2*3*(100%+$M$22)</f>
        <v>0</v>
      </c>
      <c r="I87" s="55">
        <f t="shared" si="12"/>
        <v>0</v>
      </c>
      <c r="J87" s="55">
        <f t="shared" si="9"/>
        <v>0</v>
      </c>
      <c r="K87" s="60">
        <f t="shared" si="13"/>
        <v>0</v>
      </c>
    </row>
    <row r="88" spans="1:14" s="79" customFormat="1" ht="15.75" x14ac:dyDescent="0.25">
      <c r="A88" s="110" t="s">
        <v>143</v>
      </c>
      <c r="B88" s="110"/>
      <c r="C88" s="51" t="s">
        <v>144</v>
      </c>
      <c r="D88" s="55"/>
      <c r="E88" s="55"/>
      <c r="F88" s="55">
        <f>'[1]Додаток 3 - 9 міс. 2023'!D87/2*5</f>
        <v>0</v>
      </c>
      <c r="G88" s="55">
        <f t="shared" si="3"/>
        <v>0</v>
      </c>
      <c r="H88" s="55">
        <f>'[1]Додаток 3 - 9 міс. 2023'!D87/2*3*(100%+$M$22)</f>
        <v>0</v>
      </c>
      <c r="I88" s="55">
        <f t="shared" si="12"/>
        <v>0</v>
      </c>
      <c r="J88" s="55">
        <f t="shared" si="9"/>
        <v>0</v>
      </c>
      <c r="K88" s="60">
        <f t="shared" si="13"/>
        <v>0</v>
      </c>
    </row>
    <row r="89" spans="1:14" s="79" customFormat="1" ht="15.75" x14ac:dyDescent="0.25">
      <c r="A89" s="110" t="s">
        <v>145</v>
      </c>
      <c r="B89" s="110"/>
      <c r="C89" s="51" t="s">
        <v>146</v>
      </c>
      <c r="D89" s="55"/>
      <c r="E89" s="55"/>
      <c r="F89" s="55">
        <f>'[1]Додаток 3 - 9 міс. 2023'!D88/2*5</f>
        <v>0</v>
      </c>
      <c r="G89" s="55">
        <f t="shared" si="3"/>
        <v>0</v>
      </c>
      <c r="H89" s="55">
        <f>'[1]Додаток 3 - 9 міс. 2023'!D88/2*3*(100%+$M$22)</f>
        <v>0</v>
      </c>
      <c r="I89" s="55">
        <f t="shared" si="12"/>
        <v>0</v>
      </c>
      <c r="J89" s="55">
        <f t="shared" si="9"/>
        <v>0</v>
      </c>
      <c r="K89" s="60">
        <f t="shared" si="13"/>
        <v>0</v>
      </c>
    </row>
    <row r="90" spans="1:14" s="79" customFormat="1" ht="15.75" x14ac:dyDescent="0.25">
      <c r="A90" s="110" t="s">
        <v>147</v>
      </c>
      <c r="B90" s="110"/>
      <c r="C90" s="51" t="s">
        <v>148</v>
      </c>
      <c r="D90" s="55"/>
      <c r="E90" s="55"/>
      <c r="F90" s="55">
        <f>'[1]Додаток 3 - 9 міс. 2023'!D89/2*5</f>
        <v>0</v>
      </c>
      <c r="G90" s="55">
        <f t="shared" si="3"/>
        <v>0</v>
      </c>
      <c r="H90" s="55">
        <f>'[1]Додаток 3 - 9 міс. 2023'!D89/2*3*(100%+$M$22)</f>
        <v>0</v>
      </c>
      <c r="I90" s="55">
        <f t="shared" si="12"/>
        <v>0</v>
      </c>
      <c r="J90" s="55">
        <f t="shared" si="9"/>
        <v>0</v>
      </c>
      <c r="K90" s="60">
        <f t="shared" si="13"/>
        <v>0</v>
      </c>
    </row>
    <row r="91" spans="1:14" s="79" customFormat="1" ht="15.75" x14ac:dyDescent="0.25">
      <c r="A91" s="110" t="s">
        <v>149</v>
      </c>
      <c r="B91" s="110"/>
      <c r="C91" s="51" t="s">
        <v>150</v>
      </c>
      <c r="D91" s="55"/>
      <c r="E91" s="55"/>
      <c r="F91" s="55">
        <f>'[1]Додаток 3 - 9 міс. 2023'!D90/2*5</f>
        <v>0</v>
      </c>
      <c r="G91" s="55">
        <f t="shared" si="3"/>
        <v>0</v>
      </c>
      <c r="H91" s="55">
        <f>'[1]Додаток 3 - 9 міс. 2023'!D90/2*3*(100%+$M$22)</f>
        <v>0</v>
      </c>
      <c r="I91" s="55">
        <f t="shared" si="12"/>
        <v>0</v>
      </c>
      <c r="J91" s="55">
        <f t="shared" si="9"/>
        <v>0</v>
      </c>
      <c r="K91" s="60">
        <f t="shared" si="13"/>
        <v>0</v>
      </c>
      <c r="N91" s="80"/>
    </row>
    <row r="92" spans="1:14" s="79" customFormat="1" ht="15.75" x14ac:dyDescent="0.25">
      <c r="A92" s="111" t="s">
        <v>151</v>
      </c>
      <c r="B92" s="111"/>
      <c r="C92" s="81" t="s">
        <v>152</v>
      </c>
      <c r="D92" s="53">
        <f>D93</f>
        <v>2623.3</v>
      </c>
      <c r="E92" s="53">
        <f t="shared" ref="E92:K92" si="23">E93</f>
        <v>3387.3</v>
      </c>
      <c r="F92" s="53">
        <f t="shared" si="23"/>
        <v>3387.3</v>
      </c>
      <c r="G92" s="53">
        <f t="shared" si="23"/>
        <v>0</v>
      </c>
      <c r="H92" s="53">
        <f t="shared" si="23"/>
        <v>0</v>
      </c>
      <c r="I92" s="63">
        <f t="shared" si="23"/>
        <v>0</v>
      </c>
      <c r="J92" s="63">
        <f t="shared" si="23"/>
        <v>0</v>
      </c>
      <c r="K92" s="63">
        <f t="shared" si="23"/>
        <v>0</v>
      </c>
      <c r="N92" s="80"/>
    </row>
    <row r="93" spans="1:14" s="79" customFormat="1" ht="15.75" x14ac:dyDescent="0.25">
      <c r="A93" s="110"/>
      <c r="B93" s="110"/>
      <c r="C93" s="51" t="s">
        <v>153</v>
      </c>
      <c r="D93" s="56">
        <v>2623.3</v>
      </c>
      <c r="E93" s="56">
        <v>3387.3</v>
      </c>
      <c r="F93" s="56">
        <v>3387.3</v>
      </c>
      <c r="G93" s="56">
        <v>0</v>
      </c>
      <c r="H93" s="56">
        <v>0</v>
      </c>
      <c r="I93" s="55">
        <v>0</v>
      </c>
      <c r="J93" s="55">
        <v>0</v>
      </c>
      <c r="K93" s="60">
        <v>0</v>
      </c>
      <c r="M93" s="80"/>
      <c r="N93" s="80"/>
    </row>
    <row r="94" spans="1:14" s="79" customFormat="1" ht="15.75" x14ac:dyDescent="0.25">
      <c r="A94" s="111" t="s">
        <v>154</v>
      </c>
      <c r="B94" s="111"/>
      <c r="C94" s="81" t="s">
        <v>155</v>
      </c>
      <c r="D94" s="63">
        <f>D95</f>
        <v>0</v>
      </c>
      <c r="E94" s="54">
        <f t="shared" ref="E94:K94" si="24">E95</f>
        <v>6011.8</v>
      </c>
      <c r="F94" s="54">
        <f t="shared" si="24"/>
        <v>6011.8</v>
      </c>
      <c r="G94" s="54">
        <f t="shared" si="24"/>
        <v>12912.531999999999</v>
      </c>
      <c r="H94" s="54">
        <f t="shared" si="24"/>
        <v>3266.2159999999999</v>
      </c>
      <c r="I94" s="54">
        <f>I95</f>
        <v>3212.4720000000002</v>
      </c>
      <c r="J94" s="54">
        <f t="shared" si="24"/>
        <v>3212.0940000000001</v>
      </c>
      <c r="K94" s="54">
        <f t="shared" si="24"/>
        <v>3221.7500000000005</v>
      </c>
    </row>
    <row r="95" spans="1:14" s="79" customFormat="1" ht="15.75" x14ac:dyDescent="0.25">
      <c r="A95" s="110" t="s">
        <v>156</v>
      </c>
      <c r="B95" s="110"/>
      <c r="C95" s="51" t="s">
        <v>157</v>
      </c>
      <c r="D95" s="55"/>
      <c r="E95" s="57">
        <v>6011.8</v>
      </c>
      <c r="F95" s="57">
        <v>6011.8</v>
      </c>
      <c r="G95" s="57">
        <f t="shared" si="3"/>
        <v>12912.531999999999</v>
      </c>
      <c r="H95" s="57">
        <f>H31+H32+H33+H34+H35+H36+H41+H55+H56+H42+0.1</f>
        <v>3266.2159999999999</v>
      </c>
      <c r="I95" s="57">
        <f t="shared" ref="I95:K95" si="25">I31+I32+I33+I34+I35+I36+I41+I55+I56+I42</f>
        <v>3212.4720000000002</v>
      </c>
      <c r="J95" s="57">
        <f t="shared" si="25"/>
        <v>3212.0940000000001</v>
      </c>
      <c r="K95" s="57">
        <f t="shared" si="25"/>
        <v>3221.7500000000005</v>
      </c>
      <c r="M95" s="80"/>
    </row>
    <row r="96" spans="1:14" s="79" customFormat="1" ht="15.75" x14ac:dyDescent="0.25">
      <c r="A96" s="104" t="s">
        <v>158</v>
      </c>
      <c r="B96" s="104"/>
      <c r="C96" s="48">
        <v>13</v>
      </c>
      <c r="D96" s="63">
        <f>SUM(D97:D105)</f>
        <v>0</v>
      </c>
      <c r="E96" s="63">
        <f t="shared" ref="E96:K96" si="26">SUM(E97:E105)</f>
        <v>0</v>
      </c>
      <c r="F96" s="55">
        <f>'[1]Додаток 3 - 9 міс. 2023'!D95/2*5</f>
        <v>0</v>
      </c>
      <c r="G96" s="63">
        <f t="shared" si="26"/>
        <v>0</v>
      </c>
      <c r="H96" s="63">
        <f t="shared" si="26"/>
        <v>0</v>
      </c>
      <c r="I96" s="63">
        <f t="shared" si="26"/>
        <v>0</v>
      </c>
      <c r="J96" s="63">
        <f t="shared" si="26"/>
        <v>0</v>
      </c>
      <c r="K96" s="63">
        <f t="shared" si="26"/>
        <v>0</v>
      </c>
      <c r="M96" s="80"/>
    </row>
    <row r="97" spans="1:11" s="79" customFormat="1" ht="15.75" x14ac:dyDescent="0.25">
      <c r="A97" s="110" t="s">
        <v>159</v>
      </c>
      <c r="B97" s="110"/>
      <c r="C97" s="51" t="s">
        <v>160</v>
      </c>
      <c r="D97" s="55"/>
      <c r="E97" s="55"/>
      <c r="F97" s="55">
        <f>'[1]Додаток 3 - 9 міс. 2023'!D96/2*5</f>
        <v>0</v>
      </c>
      <c r="G97" s="55">
        <f t="shared" ref="G97:G128" si="27">SUM(H97:K97)</f>
        <v>0</v>
      </c>
      <c r="H97" s="55">
        <f>'[1]Додаток 3 - 9 міс. 2023'!D96/2*3*(100%+$M$22)</f>
        <v>0</v>
      </c>
      <c r="I97" s="55">
        <f t="shared" ref="I97:I128" si="28">H97*(100%+$N$22)</f>
        <v>0</v>
      </c>
      <c r="J97" s="55">
        <f t="shared" ref="J97:J128" si="29">I97*(100%+$O$22)</f>
        <v>0</v>
      </c>
      <c r="K97" s="60">
        <f t="shared" ref="K97:K128" si="30">J97*(100%+$P$22)</f>
        <v>0</v>
      </c>
    </row>
    <row r="98" spans="1:11" s="79" customFormat="1" ht="15.75" x14ac:dyDescent="0.25">
      <c r="A98" s="110" t="s">
        <v>161</v>
      </c>
      <c r="B98" s="110"/>
      <c r="C98" s="51" t="s">
        <v>162</v>
      </c>
      <c r="D98" s="55"/>
      <c r="E98" s="55"/>
      <c r="F98" s="55">
        <f>'[1]Додаток 3 - 9 міс. 2023'!D97/2*5</f>
        <v>0</v>
      </c>
      <c r="G98" s="55">
        <f t="shared" si="27"/>
        <v>0</v>
      </c>
      <c r="H98" s="55">
        <f>'[1]Додаток 3 - 9 міс. 2023'!D97/2*3*(100%+$M$22)</f>
        <v>0</v>
      </c>
      <c r="I98" s="55">
        <f t="shared" si="28"/>
        <v>0</v>
      </c>
      <c r="J98" s="55">
        <f t="shared" si="29"/>
        <v>0</v>
      </c>
      <c r="K98" s="60">
        <f t="shared" si="30"/>
        <v>0</v>
      </c>
    </row>
    <row r="99" spans="1:11" s="79" customFormat="1" ht="15.75" x14ac:dyDescent="0.25">
      <c r="A99" s="110" t="s">
        <v>163</v>
      </c>
      <c r="B99" s="110"/>
      <c r="C99" s="51" t="s">
        <v>164</v>
      </c>
      <c r="D99" s="55"/>
      <c r="E99" s="55"/>
      <c r="F99" s="55">
        <f>'[1]Додаток 3 - 9 міс. 2023'!D98/2*5</f>
        <v>0</v>
      </c>
      <c r="G99" s="55">
        <f t="shared" si="27"/>
        <v>0</v>
      </c>
      <c r="H99" s="55">
        <f>'[1]Додаток 3 - 9 міс. 2023'!D98/2*3*(100%+$M$22)</f>
        <v>0</v>
      </c>
      <c r="I99" s="55">
        <f t="shared" si="28"/>
        <v>0</v>
      </c>
      <c r="J99" s="55">
        <f t="shared" si="29"/>
        <v>0</v>
      </c>
      <c r="K99" s="60">
        <f t="shared" si="30"/>
        <v>0</v>
      </c>
    </row>
    <row r="100" spans="1:11" s="79" customFormat="1" ht="15.75" x14ac:dyDescent="0.25">
      <c r="A100" s="110" t="s">
        <v>165</v>
      </c>
      <c r="B100" s="110"/>
      <c r="C100" s="51" t="s">
        <v>166</v>
      </c>
      <c r="D100" s="55"/>
      <c r="E100" s="55"/>
      <c r="F100" s="55">
        <f>'[1]Додаток 3 - 9 міс. 2023'!D99/2*5</f>
        <v>0</v>
      </c>
      <c r="G100" s="55">
        <f t="shared" si="27"/>
        <v>0</v>
      </c>
      <c r="H100" s="55">
        <f>'[1]Додаток 3 - 9 міс. 2023'!D99/2*3*(100%+$M$22)</f>
        <v>0</v>
      </c>
      <c r="I100" s="55">
        <f t="shared" si="28"/>
        <v>0</v>
      </c>
      <c r="J100" s="55">
        <f t="shared" si="29"/>
        <v>0</v>
      </c>
      <c r="K100" s="60">
        <f t="shared" si="30"/>
        <v>0</v>
      </c>
    </row>
    <row r="101" spans="1:11" s="79" customFormat="1" ht="15.75" x14ac:dyDescent="0.25">
      <c r="A101" s="110" t="s">
        <v>167</v>
      </c>
      <c r="B101" s="110"/>
      <c r="C101" s="51" t="s">
        <v>168</v>
      </c>
      <c r="D101" s="55"/>
      <c r="E101" s="55"/>
      <c r="F101" s="55">
        <f>'[1]Додаток 3 - 9 міс. 2023'!D100/2*5</f>
        <v>0</v>
      </c>
      <c r="G101" s="55">
        <f t="shared" si="27"/>
        <v>0</v>
      </c>
      <c r="H101" s="55">
        <f>'[1]Додаток 3 - 9 міс. 2023'!D100/2*3*(100%+$M$22)</f>
        <v>0</v>
      </c>
      <c r="I101" s="55">
        <f t="shared" si="28"/>
        <v>0</v>
      </c>
      <c r="J101" s="55">
        <f t="shared" si="29"/>
        <v>0</v>
      </c>
      <c r="K101" s="60">
        <f t="shared" si="30"/>
        <v>0</v>
      </c>
    </row>
    <row r="102" spans="1:11" s="79" customFormat="1" ht="15.75" x14ac:dyDescent="0.25">
      <c r="A102" s="110" t="s">
        <v>169</v>
      </c>
      <c r="B102" s="110"/>
      <c r="C102" s="51" t="s">
        <v>170</v>
      </c>
      <c r="D102" s="55"/>
      <c r="E102" s="55"/>
      <c r="F102" s="55">
        <f>'[1]Додаток 3 - 9 міс. 2023'!D101/2*5</f>
        <v>0</v>
      </c>
      <c r="G102" s="55">
        <f t="shared" si="27"/>
        <v>0</v>
      </c>
      <c r="H102" s="55">
        <f>'[1]Додаток 3 - 9 міс. 2023'!D101/2*3*(100%+$M$22)</f>
        <v>0</v>
      </c>
      <c r="I102" s="55">
        <f t="shared" si="28"/>
        <v>0</v>
      </c>
      <c r="J102" s="55">
        <f t="shared" si="29"/>
        <v>0</v>
      </c>
      <c r="K102" s="60">
        <f t="shared" si="30"/>
        <v>0</v>
      </c>
    </row>
    <row r="103" spans="1:11" s="79" customFormat="1" ht="15.75" x14ac:dyDescent="0.25">
      <c r="A103" s="110" t="s">
        <v>171</v>
      </c>
      <c r="B103" s="110"/>
      <c r="C103" s="51" t="s">
        <v>172</v>
      </c>
      <c r="D103" s="55"/>
      <c r="E103" s="55"/>
      <c r="F103" s="55">
        <f>'[1]Додаток 3 - 9 міс. 2023'!D102/2*5</f>
        <v>0</v>
      </c>
      <c r="G103" s="55">
        <f t="shared" si="27"/>
        <v>0</v>
      </c>
      <c r="H103" s="55">
        <f>'[1]Додаток 3 - 9 міс. 2023'!D102/2*3*(100%+$M$22)</f>
        <v>0</v>
      </c>
      <c r="I103" s="55">
        <f t="shared" si="28"/>
        <v>0</v>
      </c>
      <c r="J103" s="55">
        <f t="shared" si="29"/>
        <v>0</v>
      </c>
      <c r="K103" s="60">
        <f t="shared" si="30"/>
        <v>0</v>
      </c>
    </row>
    <row r="104" spans="1:11" s="79" customFormat="1" ht="15.75" x14ac:dyDescent="0.25">
      <c r="A104" s="110" t="s">
        <v>173</v>
      </c>
      <c r="B104" s="110"/>
      <c r="C104" s="51" t="s">
        <v>174</v>
      </c>
      <c r="D104" s="55"/>
      <c r="E104" s="55"/>
      <c r="F104" s="55">
        <f>'[1]Додаток 3 - 9 міс. 2023'!D103/2*5</f>
        <v>0</v>
      </c>
      <c r="G104" s="55">
        <f t="shared" si="27"/>
        <v>0</v>
      </c>
      <c r="H104" s="55">
        <f>'[1]Додаток 3 - 9 міс. 2023'!D103/2*3*(100%+$M$22)</f>
        <v>0</v>
      </c>
      <c r="I104" s="55">
        <f t="shared" si="28"/>
        <v>0</v>
      </c>
      <c r="J104" s="55">
        <f t="shared" si="29"/>
        <v>0</v>
      </c>
      <c r="K104" s="60">
        <f t="shared" si="30"/>
        <v>0</v>
      </c>
    </row>
    <row r="105" spans="1:11" s="79" customFormat="1" ht="15.75" x14ac:dyDescent="0.25">
      <c r="A105" s="110" t="s">
        <v>175</v>
      </c>
      <c r="B105" s="110"/>
      <c r="C105" s="51" t="s">
        <v>176</v>
      </c>
      <c r="D105" s="55"/>
      <c r="E105" s="55"/>
      <c r="F105" s="55">
        <f>'[1]Додаток 3 - 9 міс. 2023'!D104/2*5</f>
        <v>0</v>
      </c>
      <c r="G105" s="55">
        <f t="shared" si="27"/>
        <v>0</v>
      </c>
      <c r="H105" s="55">
        <f>'[1]Додаток 3 - 9 міс. 2023'!D104/2*3*(100%+$M$22)</f>
        <v>0</v>
      </c>
      <c r="I105" s="55">
        <f t="shared" si="28"/>
        <v>0</v>
      </c>
      <c r="J105" s="55">
        <f t="shared" si="29"/>
        <v>0</v>
      </c>
      <c r="K105" s="60">
        <f t="shared" si="30"/>
        <v>0</v>
      </c>
    </row>
    <row r="106" spans="1:11" s="79" customFormat="1" ht="15.75" x14ac:dyDescent="0.25">
      <c r="A106" s="111" t="s">
        <v>177</v>
      </c>
      <c r="B106" s="111"/>
      <c r="C106" s="81" t="s">
        <v>178</v>
      </c>
      <c r="D106" s="53">
        <f t="shared" ref="D106:K106" si="31">D45+D86+D92+D94-D46-D78-D96</f>
        <v>-33.600000000000023</v>
      </c>
      <c r="E106" s="53">
        <f t="shared" si="31"/>
        <v>-3854.2</v>
      </c>
      <c r="F106" s="54">
        <f t="shared" si="31"/>
        <v>-3854.2</v>
      </c>
      <c r="G106" s="54">
        <f t="shared" si="31"/>
        <v>-9977.6820000000007</v>
      </c>
      <c r="H106" s="54">
        <f t="shared" si="31"/>
        <v>-2526.4239999999995</v>
      </c>
      <c r="I106" s="54">
        <f t="shared" si="31"/>
        <v>-2509.0299999999997</v>
      </c>
      <c r="J106" s="54">
        <f t="shared" si="31"/>
        <v>-2464.1239999999998</v>
      </c>
      <c r="K106" s="54">
        <f t="shared" si="31"/>
        <v>-2478.0239999999999</v>
      </c>
    </row>
    <row r="107" spans="1:11" s="79" customFormat="1" ht="15.75" x14ac:dyDescent="0.25">
      <c r="A107" s="111" t="s">
        <v>421</v>
      </c>
      <c r="B107" s="111"/>
      <c r="C107" s="81" t="s">
        <v>179</v>
      </c>
      <c r="D107" s="55"/>
      <c r="E107" s="55"/>
      <c r="F107" s="55">
        <f>'[1]Додаток 3 - 9 міс. 2023'!D106/2*5</f>
        <v>0</v>
      </c>
      <c r="G107" s="55">
        <f t="shared" si="27"/>
        <v>0</v>
      </c>
      <c r="H107" s="55">
        <f>'[1]Додаток 3 - 9 міс. 2023'!D106/2*3*(100%+$M$22)</f>
        <v>0</v>
      </c>
      <c r="I107" s="55">
        <f t="shared" si="28"/>
        <v>0</v>
      </c>
      <c r="J107" s="55">
        <f t="shared" si="29"/>
        <v>0</v>
      </c>
      <c r="K107" s="60">
        <f t="shared" si="30"/>
        <v>0</v>
      </c>
    </row>
    <row r="108" spans="1:11" s="79" customFormat="1" ht="15.75" x14ac:dyDescent="0.25">
      <c r="A108" s="104" t="s">
        <v>422</v>
      </c>
      <c r="B108" s="104"/>
      <c r="C108" s="48">
        <v>16</v>
      </c>
      <c r="D108" s="55"/>
      <c r="E108" s="55"/>
      <c r="F108" s="55">
        <f>'[1]Додаток 3 - 9 міс. 2023'!D107/2*5</f>
        <v>0</v>
      </c>
      <c r="G108" s="55">
        <f t="shared" si="27"/>
        <v>0</v>
      </c>
      <c r="H108" s="55">
        <f>'[1]Додаток 3 - 9 міс. 2023'!D107/2*3*(100%+$M$22)</f>
        <v>0</v>
      </c>
      <c r="I108" s="55">
        <f t="shared" si="28"/>
        <v>0</v>
      </c>
      <c r="J108" s="55">
        <f t="shared" si="29"/>
        <v>0</v>
      </c>
      <c r="K108" s="60">
        <f t="shared" si="30"/>
        <v>0</v>
      </c>
    </row>
    <row r="109" spans="1:11" s="79" customFormat="1" ht="15.75" x14ac:dyDescent="0.25">
      <c r="A109" s="111" t="s">
        <v>423</v>
      </c>
      <c r="B109" s="111"/>
      <c r="C109" s="81" t="s">
        <v>180</v>
      </c>
      <c r="D109" s="55"/>
      <c r="E109" s="55"/>
      <c r="F109" s="55">
        <f>'[1]Додаток 3 - 9 міс. 2023'!D108/2*5</f>
        <v>0</v>
      </c>
      <c r="G109" s="55">
        <f t="shared" si="27"/>
        <v>0</v>
      </c>
      <c r="H109" s="55">
        <f>'[1]Додаток 3 - 9 міс. 2023'!D108/2*3*(100%+$M$22)</f>
        <v>0</v>
      </c>
      <c r="I109" s="55">
        <f t="shared" si="28"/>
        <v>0</v>
      </c>
      <c r="J109" s="55">
        <f t="shared" si="29"/>
        <v>0</v>
      </c>
      <c r="K109" s="60">
        <f t="shared" si="30"/>
        <v>0</v>
      </c>
    </row>
    <row r="110" spans="1:11" s="79" customFormat="1" ht="15.75" x14ac:dyDescent="0.25">
      <c r="A110" s="111" t="s">
        <v>424</v>
      </c>
      <c r="B110" s="111"/>
      <c r="C110" s="81" t="s">
        <v>181</v>
      </c>
      <c r="D110" s="55"/>
      <c r="E110" s="55"/>
      <c r="F110" s="55">
        <f>'[1]Додаток 3 - 9 міс. 2023'!D109/2*5</f>
        <v>0</v>
      </c>
      <c r="G110" s="55">
        <f t="shared" si="27"/>
        <v>0</v>
      </c>
      <c r="H110" s="55">
        <f>'[1]Додаток 3 - 9 міс. 2023'!D109/2*3*(100%+$M$22)</f>
        <v>0</v>
      </c>
      <c r="I110" s="55">
        <f t="shared" si="28"/>
        <v>0</v>
      </c>
      <c r="J110" s="55">
        <f t="shared" si="29"/>
        <v>0</v>
      </c>
      <c r="K110" s="60">
        <f t="shared" si="30"/>
        <v>0</v>
      </c>
    </row>
    <row r="111" spans="1:11" s="79" customFormat="1" ht="15.75" x14ac:dyDescent="0.25">
      <c r="A111" s="111" t="s">
        <v>182</v>
      </c>
      <c r="B111" s="111"/>
      <c r="C111" s="81" t="s">
        <v>183</v>
      </c>
      <c r="D111" s="63">
        <f>SUM(D112:D114)</f>
        <v>0</v>
      </c>
      <c r="E111" s="53">
        <f t="shared" ref="E111" si="32">SUM(E112:E114)</f>
        <v>1863.5</v>
      </c>
      <c r="F111" s="53">
        <f>SUM(F112:F115)</f>
        <v>1863.5</v>
      </c>
      <c r="G111" s="53">
        <f t="shared" ref="G111:K111" si="33">SUM(G112:G115)</f>
        <v>8418.4</v>
      </c>
      <c r="H111" s="53">
        <f t="shared" si="33"/>
        <v>2128.6999999999998</v>
      </c>
      <c r="I111" s="53">
        <f t="shared" si="33"/>
        <v>2096.6999999999998</v>
      </c>
      <c r="J111" s="53">
        <f t="shared" si="33"/>
        <v>2096.5</v>
      </c>
      <c r="K111" s="53">
        <f t="shared" si="33"/>
        <v>2096.5</v>
      </c>
    </row>
    <row r="112" spans="1:11" s="79" customFormat="1" ht="15.75" x14ac:dyDescent="0.25">
      <c r="A112" s="110" t="s">
        <v>184</v>
      </c>
      <c r="B112" s="110"/>
      <c r="C112" s="51" t="s">
        <v>185</v>
      </c>
      <c r="D112" s="23"/>
      <c r="E112" s="23"/>
      <c r="F112" s="23">
        <f>'[1]Додаток 3 - 9 міс. 2023'!D111/2*5</f>
        <v>0</v>
      </c>
      <c r="G112" s="23">
        <f t="shared" si="27"/>
        <v>0</v>
      </c>
      <c r="H112" s="23">
        <f>'[1]Додаток 3 - 9 міс. 2023'!D111/2*3*(100%+$M$22)</f>
        <v>0</v>
      </c>
      <c r="I112" s="23">
        <f t="shared" si="28"/>
        <v>0</v>
      </c>
      <c r="J112" s="23">
        <f t="shared" si="29"/>
        <v>0</v>
      </c>
      <c r="K112" s="64">
        <f t="shared" si="30"/>
        <v>0</v>
      </c>
    </row>
    <row r="113" spans="1:11" s="79" customFormat="1" ht="46.5" customHeight="1" x14ac:dyDescent="0.25">
      <c r="A113" s="112" t="s">
        <v>186</v>
      </c>
      <c r="B113" s="113"/>
      <c r="C113" s="51" t="s">
        <v>187</v>
      </c>
      <c r="D113" s="23"/>
      <c r="E113" s="65">
        <v>139</v>
      </c>
      <c r="F113" s="66">
        <v>139</v>
      </c>
      <c r="G113" s="66">
        <f t="shared" si="27"/>
        <v>32</v>
      </c>
      <c r="H113" s="66">
        <v>32</v>
      </c>
      <c r="I113" s="67">
        <v>0</v>
      </c>
      <c r="J113" s="67">
        <v>0</v>
      </c>
      <c r="K113" s="68">
        <f t="shared" si="30"/>
        <v>0</v>
      </c>
    </row>
    <row r="114" spans="1:11" s="79" customFormat="1" ht="30.75" customHeight="1" x14ac:dyDescent="0.25">
      <c r="A114" s="112" t="s">
        <v>188</v>
      </c>
      <c r="B114" s="113"/>
      <c r="C114" s="51" t="s">
        <v>189</v>
      </c>
      <c r="D114" s="23"/>
      <c r="E114" s="65">
        <v>1724.5</v>
      </c>
      <c r="F114" s="66">
        <v>1724.5</v>
      </c>
      <c r="G114" s="66">
        <f t="shared" si="27"/>
        <v>2742.6</v>
      </c>
      <c r="H114" s="67">
        <v>685.7</v>
      </c>
      <c r="I114" s="67">
        <v>685.7</v>
      </c>
      <c r="J114" s="67">
        <v>685.6</v>
      </c>
      <c r="K114" s="68">
        <v>685.6</v>
      </c>
    </row>
    <row r="115" spans="1:11" s="79" customFormat="1" ht="48" customHeight="1" x14ac:dyDescent="0.25">
      <c r="A115" s="112" t="s">
        <v>417</v>
      </c>
      <c r="B115" s="113"/>
      <c r="C115" s="51"/>
      <c r="D115" s="23"/>
      <c r="E115" s="23"/>
      <c r="F115" s="66"/>
      <c r="G115" s="66">
        <f t="shared" si="27"/>
        <v>5643.7999999999993</v>
      </c>
      <c r="H115" s="67">
        <v>1411</v>
      </c>
      <c r="I115" s="67">
        <v>1411</v>
      </c>
      <c r="J115" s="67">
        <v>1410.9</v>
      </c>
      <c r="K115" s="68">
        <v>1410.9</v>
      </c>
    </row>
    <row r="116" spans="1:11" s="79" customFormat="1" ht="15.75" x14ac:dyDescent="0.25">
      <c r="A116" s="111" t="s">
        <v>190</v>
      </c>
      <c r="B116" s="111"/>
      <c r="C116" s="81" t="s">
        <v>191</v>
      </c>
      <c r="D116" s="69">
        <f>SUM(D117:D120)</f>
        <v>0</v>
      </c>
      <c r="E116" s="69">
        <f t="shared" ref="E116:K116" si="34">SUM(E117:E120)</f>
        <v>0</v>
      </c>
      <c r="F116" s="69">
        <f t="shared" si="34"/>
        <v>0</v>
      </c>
      <c r="G116" s="69">
        <f t="shared" si="34"/>
        <v>0</v>
      </c>
      <c r="H116" s="69">
        <f t="shared" si="34"/>
        <v>0</v>
      </c>
      <c r="I116" s="69">
        <f t="shared" si="34"/>
        <v>0</v>
      </c>
      <c r="J116" s="69">
        <f t="shared" si="34"/>
        <v>0</v>
      </c>
      <c r="K116" s="69">
        <f t="shared" si="34"/>
        <v>0</v>
      </c>
    </row>
    <row r="117" spans="1:11" s="79" customFormat="1" ht="15.75" x14ac:dyDescent="0.25">
      <c r="A117" s="110" t="s">
        <v>192</v>
      </c>
      <c r="B117" s="110"/>
      <c r="C117" s="51" t="s">
        <v>193</v>
      </c>
      <c r="D117" s="55"/>
      <c r="E117" s="55"/>
      <c r="F117" s="55">
        <f>'[1]Додаток 3 - 9 міс. 2023'!D115/2*5</f>
        <v>0</v>
      </c>
      <c r="G117" s="55">
        <f t="shared" si="27"/>
        <v>0</v>
      </c>
      <c r="H117" s="55">
        <f>'[1]Додаток 3 - 9 міс. 2023'!D115/2*3*(100%+$M$22)</f>
        <v>0</v>
      </c>
      <c r="I117" s="55">
        <f t="shared" si="28"/>
        <v>0</v>
      </c>
      <c r="J117" s="55">
        <f t="shared" si="29"/>
        <v>0</v>
      </c>
      <c r="K117" s="60">
        <f t="shared" si="30"/>
        <v>0</v>
      </c>
    </row>
    <row r="118" spans="1:11" s="79" customFormat="1" ht="15.75" x14ac:dyDescent="0.25">
      <c r="A118" s="110" t="s">
        <v>194</v>
      </c>
      <c r="B118" s="110"/>
      <c r="C118" s="51" t="s">
        <v>195</v>
      </c>
      <c r="D118" s="55"/>
      <c r="E118" s="55"/>
      <c r="F118" s="55">
        <f>'[1]Додаток 3 - 9 міс. 2023'!D116/2*5</f>
        <v>0</v>
      </c>
      <c r="G118" s="55">
        <f t="shared" si="27"/>
        <v>0</v>
      </c>
      <c r="H118" s="55">
        <f>'[1]Додаток 3 - 9 міс. 2023'!D116/2*3*(100%+$M$22)</f>
        <v>0</v>
      </c>
      <c r="I118" s="55">
        <f t="shared" si="28"/>
        <v>0</v>
      </c>
      <c r="J118" s="55">
        <f t="shared" si="29"/>
        <v>0</v>
      </c>
      <c r="K118" s="60">
        <f t="shared" si="30"/>
        <v>0</v>
      </c>
    </row>
    <row r="119" spans="1:11" s="79" customFormat="1" ht="15.75" x14ac:dyDescent="0.25">
      <c r="A119" s="110" t="s">
        <v>196</v>
      </c>
      <c r="B119" s="110"/>
      <c r="C119" s="51" t="s">
        <v>197</v>
      </c>
      <c r="D119" s="55"/>
      <c r="E119" s="55"/>
      <c r="F119" s="55">
        <f>'[1]Додаток 3 - 9 міс. 2023'!D117/2*5</f>
        <v>0</v>
      </c>
      <c r="G119" s="55">
        <f t="shared" si="27"/>
        <v>0</v>
      </c>
      <c r="H119" s="55">
        <f>'[1]Додаток 3 - 9 міс. 2023'!D117/2*3*(100%+$M$22)</f>
        <v>0</v>
      </c>
      <c r="I119" s="55">
        <f t="shared" si="28"/>
        <v>0</v>
      </c>
      <c r="J119" s="55">
        <f t="shared" si="29"/>
        <v>0</v>
      </c>
      <c r="K119" s="60">
        <f t="shared" si="30"/>
        <v>0</v>
      </c>
    </row>
    <row r="120" spans="1:11" s="79" customFormat="1" ht="15.75" x14ac:dyDescent="0.25">
      <c r="A120" s="110" t="s">
        <v>198</v>
      </c>
      <c r="B120" s="110"/>
      <c r="C120" s="51" t="s">
        <v>199</v>
      </c>
      <c r="D120" s="55"/>
      <c r="E120" s="55"/>
      <c r="F120" s="55">
        <f>'[1]Додаток 3 - 9 міс. 2023'!D118/2*5</f>
        <v>0</v>
      </c>
      <c r="G120" s="55">
        <f t="shared" si="27"/>
        <v>0</v>
      </c>
      <c r="H120" s="55">
        <f>'[1]Додаток 3 - 9 міс. 2023'!D118/2*3*(100%+$M$22)</f>
        <v>0</v>
      </c>
      <c r="I120" s="55">
        <f t="shared" si="28"/>
        <v>0</v>
      </c>
      <c r="J120" s="55">
        <f t="shared" si="29"/>
        <v>0</v>
      </c>
      <c r="K120" s="60">
        <f t="shared" si="30"/>
        <v>0</v>
      </c>
    </row>
    <row r="121" spans="1:11" s="79" customFormat="1" ht="15.75" x14ac:dyDescent="0.25">
      <c r="A121" s="111" t="s">
        <v>200</v>
      </c>
      <c r="B121" s="111"/>
      <c r="C121" s="81" t="s">
        <v>201</v>
      </c>
      <c r="D121" s="54">
        <f>D106+D107+D109+D111-D108-D110-D116</f>
        <v>-33.600000000000023</v>
      </c>
      <c r="E121" s="54">
        <f t="shared" ref="E121:K121" si="35">E106+E107+E109+E111-E108-E110-E116</f>
        <v>-1990.6999999999998</v>
      </c>
      <c r="F121" s="54">
        <f t="shared" si="35"/>
        <v>-1990.6999999999998</v>
      </c>
      <c r="G121" s="54">
        <f t="shared" si="35"/>
        <v>-1559.2820000000011</v>
      </c>
      <c r="H121" s="54">
        <f t="shared" si="35"/>
        <v>-397.72399999999971</v>
      </c>
      <c r="I121" s="54">
        <f t="shared" si="35"/>
        <v>-412.32999999999993</v>
      </c>
      <c r="J121" s="54">
        <f t="shared" si="35"/>
        <v>-367.6239999999998</v>
      </c>
      <c r="K121" s="54">
        <f t="shared" si="35"/>
        <v>-381.52399999999989</v>
      </c>
    </row>
    <row r="122" spans="1:11" s="79" customFormat="1" ht="15.75" x14ac:dyDescent="0.25">
      <c r="A122" s="111" t="s">
        <v>202</v>
      </c>
      <c r="B122" s="111"/>
      <c r="C122" s="81" t="s">
        <v>203</v>
      </c>
      <c r="D122" s="57"/>
      <c r="E122" s="57"/>
      <c r="F122" s="70">
        <f>'[1]Додаток 3 - 9 міс. 2023'!D120/2*5</f>
        <v>0</v>
      </c>
      <c r="G122" s="70">
        <f t="shared" si="27"/>
        <v>0</v>
      </c>
      <c r="H122" s="70">
        <f>'[1]Додаток 3 - 9 міс. 2023'!D120/2*3*(100%+$M$22)</f>
        <v>0</v>
      </c>
      <c r="I122" s="70">
        <f t="shared" si="28"/>
        <v>0</v>
      </c>
      <c r="J122" s="70">
        <f t="shared" si="29"/>
        <v>0</v>
      </c>
      <c r="K122" s="82">
        <f t="shared" si="30"/>
        <v>0</v>
      </c>
    </row>
    <row r="123" spans="1:11" s="79" customFormat="1" ht="15.75" x14ac:dyDescent="0.25">
      <c r="A123" s="111" t="s">
        <v>204</v>
      </c>
      <c r="B123" s="111"/>
      <c r="C123" s="81" t="s">
        <v>205</v>
      </c>
      <c r="D123" s="57"/>
      <c r="E123" s="57"/>
      <c r="F123" s="70">
        <f>'[1]Додаток 3 - 9 міс. 2023'!D121/2*5</f>
        <v>0</v>
      </c>
      <c r="G123" s="70">
        <f t="shared" si="27"/>
        <v>0</v>
      </c>
      <c r="H123" s="70">
        <f>'[1]Додаток 3 - 9 міс. 2023'!D121/2*3*(100%+$M$22)</f>
        <v>0</v>
      </c>
      <c r="I123" s="70">
        <f t="shared" si="28"/>
        <v>0</v>
      </c>
      <c r="J123" s="70">
        <f t="shared" si="29"/>
        <v>0</v>
      </c>
      <c r="K123" s="82">
        <f t="shared" si="30"/>
        <v>0</v>
      </c>
    </row>
    <row r="124" spans="1:11" s="79" customFormat="1" ht="15.75" x14ac:dyDescent="0.25">
      <c r="A124" s="110" t="s">
        <v>206</v>
      </c>
      <c r="B124" s="110"/>
      <c r="C124" s="51" t="s">
        <v>207</v>
      </c>
      <c r="D124" s="57"/>
      <c r="E124" s="57"/>
      <c r="F124" s="70">
        <f>'[1]Додаток 3 - 9 міс. 2023'!D122/2*5</f>
        <v>0</v>
      </c>
      <c r="G124" s="70">
        <f t="shared" si="27"/>
        <v>0</v>
      </c>
      <c r="H124" s="70">
        <f>'[1]Додаток 3 - 9 міс. 2023'!D122/2*3*(100%+$M$22)</f>
        <v>0</v>
      </c>
      <c r="I124" s="70">
        <f t="shared" si="28"/>
        <v>0</v>
      </c>
      <c r="J124" s="70">
        <f t="shared" si="29"/>
        <v>0</v>
      </c>
      <c r="K124" s="82">
        <f t="shared" si="30"/>
        <v>0</v>
      </c>
    </row>
    <row r="125" spans="1:11" s="79" customFormat="1" ht="15.75" x14ac:dyDescent="0.25">
      <c r="A125" s="110" t="s">
        <v>208</v>
      </c>
      <c r="B125" s="110"/>
      <c r="C125" s="51" t="s">
        <v>209</v>
      </c>
      <c r="D125" s="57"/>
      <c r="E125" s="57"/>
      <c r="F125" s="70">
        <f>'[1]Додаток 3 - 9 міс. 2023'!D123/2*5</f>
        <v>0</v>
      </c>
      <c r="G125" s="70">
        <f t="shared" si="27"/>
        <v>0</v>
      </c>
      <c r="H125" s="70">
        <f>'[1]Додаток 3 - 9 міс. 2023'!D123/2*3*(100%+$M$22)</f>
        <v>0</v>
      </c>
      <c r="I125" s="70">
        <f t="shared" si="28"/>
        <v>0</v>
      </c>
      <c r="J125" s="70">
        <f t="shared" si="29"/>
        <v>0</v>
      </c>
      <c r="K125" s="82">
        <f t="shared" si="30"/>
        <v>0</v>
      </c>
    </row>
    <row r="126" spans="1:11" s="79" customFormat="1" ht="15.75" x14ac:dyDescent="0.25">
      <c r="A126" s="111" t="s">
        <v>210</v>
      </c>
      <c r="B126" s="111"/>
      <c r="C126" s="81" t="s">
        <v>211</v>
      </c>
      <c r="D126" s="57"/>
      <c r="E126" s="57"/>
      <c r="F126" s="70">
        <f>'[1]Додаток 3 - 9 міс. 2023'!D124/2*5</f>
        <v>0</v>
      </c>
      <c r="G126" s="70">
        <f t="shared" si="27"/>
        <v>0</v>
      </c>
      <c r="H126" s="70">
        <f>'[1]Додаток 3 - 9 міс. 2023'!D124/2*3*(100%+$M$22)</f>
        <v>0</v>
      </c>
      <c r="I126" s="70">
        <f t="shared" si="28"/>
        <v>0</v>
      </c>
      <c r="J126" s="70">
        <f t="shared" si="29"/>
        <v>0</v>
      </c>
      <c r="K126" s="82">
        <f t="shared" si="30"/>
        <v>0</v>
      </c>
    </row>
    <row r="127" spans="1:11" s="79" customFormat="1" ht="15.75" x14ac:dyDescent="0.25">
      <c r="A127" s="111" t="s">
        <v>212</v>
      </c>
      <c r="B127" s="111"/>
      <c r="C127" s="81" t="s">
        <v>213</v>
      </c>
      <c r="D127" s="57"/>
      <c r="E127" s="57"/>
      <c r="F127" s="70">
        <f>'[1]Додаток 3 - 9 міс. 2023'!D125/2*5</f>
        <v>0</v>
      </c>
      <c r="G127" s="70">
        <f t="shared" si="27"/>
        <v>0</v>
      </c>
      <c r="H127" s="70">
        <f>'[1]Додаток 3 - 9 міс. 2023'!D125/2*3*(100%+$M$22)</f>
        <v>0</v>
      </c>
      <c r="I127" s="70">
        <f t="shared" si="28"/>
        <v>0</v>
      </c>
      <c r="J127" s="70">
        <f t="shared" si="29"/>
        <v>0</v>
      </c>
      <c r="K127" s="82">
        <f t="shared" si="30"/>
        <v>0</v>
      </c>
    </row>
    <row r="128" spans="1:11" s="79" customFormat="1" ht="15.75" x14ac:dyDescent="0.25">
      <c r="A128" s="111" t="s">
        <v>214</v>
      </c>
      <c r="B128" s="111"/>
      <c r="C128" s="81" t="s">
        <v>215</v>
      </c>
      <c r="D128" s="57"/>
      <c r="E128" s="57"/>
      <c r="F128" s="70">
        <f>'[1]Додаток 3 - 9 міс. 2023'!D126/2*5</f>
        <v>0</v>
      </c>
      <c r="G128" s="70">
        <f t="shared" si="27"/>
        <v>0</v>
      </c>
      <c r="H128" s="70">
        <f>'[1]Додаток 3 - 9 міс. 2023'!D126/2*3*(100%+$M$22)</f>
        <v>0</v>
      </c>
      <c r="I128" s="70">
        <f t="shared" si="28"/>
        <v>0</v>
      </c>
      <c r="J128" s="70">
        <f t="shared" si="29"/>
        <v>0</v>
      </c>
      <c r="K128" s="82">
        <f t="shared" si="30"/>
        <v>0</v>
      </c>
    </row>
    <row r="129" spans="1:11" s="79" customFormat="1" ht="15.75" x14ac:dyDescent="0.25">
      <c r="A129" s="111" t="s">
        <v>216</v>
      </c>
      <c r="B129" s="111"/>
      <c r="C129" s="81" t="s">
        <v>217</v>
      </c>
      <c r="D129" s="54">
        <f>D121+D124+D126-D122-D125-D127-D128</f>
        <v>-33.600000000000023</v>
      </c>
      <c r="E129" s="54">
        <f t="shared" ref="E129:K129" si="36">E121+E124+E126-E122-E125-E127-E128</f>
        <v>-1990.6999999999998</v>
      </c>
      <c r="F129" s="54">
        <f t="shared" si="36"/>
        <v>-1990.6999999999998</v>
      </c>
      <c r="G129" s="54">
        <f t="shared" si="36"/>
        <v>-1559.2820000000011</v>
      </c>
      <c r="H129" s="54">
        <f t="shared" si="36"/>
        <v>-397.72399999999971</v>
      </c>
      <c r="I129" s="54">
        <f t="shared" si="36"/>
        <v>-412.32999999999993</v>
      </c>
      <c r="J129" s="54">
        <f t="shared" si="36"/>
        <v>-367.6239999999998</v>
      </c>
      <c r="K129" s="54">
        <f t="shared" si="36"/>
        <v>-381.52399999999989</v>
      </c>
    </row>
    <row r="130" spans="1:11" s="79" customFormat="1" ht="15.75" x14ac:dyDescent="0.25">
      <c r="A130" s="110" t="s">
        <v>218</v>
      </c>
      <c r="B130" s="110"/>
      <c r="C130" s="51" t="s">
        <v>219</v>
      </c>
      <c r="D130" s="57">
        <f t="shared" ref="D130:K130" si="37">IF(D129&gt;=0,D129,0)</f>
        <v>0</v>
      </c>
      <c r="E130" s="70">
        <f t="shared" si="37"/>
        <v>0</v>
      </c>
      <c r="F130" s="70">
        <f t="shared" si="37"/>
        <v>0</v>
      </c>
      <c r="G130" s="70">
        <f t="shared" si="37"/>
        <v>0</v>
      </c>
      <c r="H130" s="70">
        <f t="shared" si="37"/>
        <v>0</v>
      </c>
      <c r="I130" s="57">
        <f t="shared" si="37"/>
        <v>0</v>
      </c>
      <c r="J130" s="70">
        <f t="shared" si="37"/>
        <v>0</v>
      </c>
      <c r="K130" s="70">
        <f t="shared" si="37"/>
        <v>0</v>
      </c>
    </row>
    <row r="131" spans="1:11" s="79" customFormat="1" ht="15.75" x14ac:dyDescent="0.25">
      <c r="A131" s="110" t="s">
        <v>220</v>
      </c>
      <c r="B131" s="110"/>
      <c r="C131" s="51" t="s">
        <v>221</v>
      </c>
      <c r="D131" s="57">
        <f>IF(D129&lt;0,D129,0)</f>
        <v>-33.600000000000023</v>
      </c>
      <c r="E131" s="57">
        <f t="shared" ref="E131:K131" si="38">IF(E129&lt;0,E129,0)</f>
        <v>-1990.6999999999998</v>
      </c>
      <c r="F131" s="57">
        <f t="shared" si="38"/>
        <v>-1990.6999999999998</v>
      </c>
      <c r="G131" s="57">
        <f t="shared" si="38"/>
        <v>-1559.2820000000011</v>
      </c>
      <c r="H131" s="57">
        <f t="shared" si="38"/>
        <v>-397.72399999999971</v>
      </c>
      <c r="I131" s="57">
        <f t="shared" si="38"/>
        <v>-412.32999999999993</v>
      </c>
      <c r="J131" s="57">
        <f t="shared" si="38"/>
        <v>-367.6239999999998</v>
      </c>
      <c r="K131" s="57">
        <f t="shared" si="38"/>
        <v>-381.52399999999989</v>
      </c>
    </row>
    <row r="132" spans="1:11" s="79" customFormat="1" ht="15.75" x14ac:dyDescent="0.25">
      <c r="A132" s="111" t="s">
        <v>222</v>
      </c>
      <c r="B132" s="111"/>
      <c r="C132" s="48">
        <v>28</v>
      </c>
      <c r="D132" s="54">
        <f t="shared" ref="D132:K132" si="39">D27+D86+D92+D94+D107+D109+D111+D124+D126</f>
        <v>2687.3</v>
      </c>
      <c r="E132" s="54">
        <f t="shared" si="39"/>
        <v>11406.6</v>
      </c>
      <c r="F132" s="54">
        <f t="shared" si="39"/>
        <v>11406.6</v>
      </c>
      <c r="G132" s="54">
        <f t="shared" si="39"/>
        <v>21474.932000000001</v>
      </c>
      <c r="H132" s="54">
        <f t="shared" si="39"/>
        <v>5430.9159999999993</v>
      </c>
      <c r="I132" s="54">
        <f t="shared" si="39"/>
        <v>5345.1720000000005</v>
      </c>
      <c r="J132" s="54">
        <f t="shared" si="39"/>
        <v>5344.5940000000001</v>
      </c>
      <c r="K132" s="54">
        <f t="shared" si="39"/>
        <v>5354.25</v>
      </c>
    </row>
    <row r="133" spans="1:11" s="79" customFormat="1" ht="15.75" x14ac:dyDescent="0.25">
      <c r="A133" s="111" t="s">
        <v>223</v>
      </c>
      <c r="B133" s="111"/>
      <c r="C133" s="48">
        <v>29</v>
      </c>
      <c r="D133" s="54">
        <f t="shared" ref="D133:K133" si="40">D29+D46+D78+D96+D108+D110+D116+D122+D125+D127+D128</f>
        <v>2720.9</v>
      </c>
      <c r="E133" s="54">
        <f t="shared" si="40"/>
        <v>13397.300000000001</v>
      </c>
      <c r="F133" s="54">
        <f t="shared" si="40"/>
        <v>13397.300000000001</v>
      </c>
      <c r="G133" s="54">
        <f t="shared" si="40"/>
        <v>23034.214</v>
      </c>
      <c r="H133" s="54">
        <f t="shared" si="40"/>
        <v>5828.6399999999994</v>
      </c>
      <c r="I133" s="54">
        <f t="shared" si="40"/>
        <v>5757.5020000000004</v>
      </c>
      <c r="J133" s="54">
        <f t="shared" si="40"/>
        <v>5712.2179999999998</v>
      </c>
      <c r="K133" s="54">
        <f t="shared" si="40"/>
        <v>5735.7740000000003</v>
      </c>
    </row>
    <row r="134" spans="1:11" s="79" customFormat="1" ht="15.75" x14ac:dyDescent="0.25">
      <c r="A134" s="105" t="s">
        <v>224</v>
      </c>
      <c r="B134" s="106"/>
      <c r="C134" s="106"/>
      <c r="D134" s="106"/>
      <c r="E134" s="106"/>
      <c r="F134" s="106"/>
      <c r="G134" s="106"/>
      <c r="H134" s="106"/>
      <c r="I134" s="106"/>
      <c r="J134" s="106"/>
      <c r="K134" s="107"/>
    </row>
    <row r="135" spans="1:11" s="79" customFormat="1" ht="15.75" x14ac:dyDescent="0.25">
      <c r="A135" s="104" t="s">
        <v>225</v>
      </c>
      <c r="B135" s="104"/>
      <c r="C135" s="48">
        <v>30</v>
      </c>
      <c r="D135" s="55"/>
      <c r="E135" s="55"/>
      <c r="F135" s="55"/>
      <c r="G135" s="55"/>
      <c r="H135" s="55"/>
      <c r="I135" s="55"/>
      <c r="J135" s="55"/>
      <c r="K135" s="60"/>
    </row>
    <row r="136" spans="1:11" s="79" customFormat="1" ht="15.75" x14ac:dyDescent="0.25">
      <c r="A136" s="102" t="s">
        <v>226</v>
      </c>
      <c r="B136" s="102"/>
      <c r="C136" s="51" t="s">
        <v>227</v>
      </c>
      <c r="D136" s="55"/>
      <c r="E136" s="55"/>
      <c r="F136" s="55"/>
      <c r="G136" s="55"/>
      <c r="H136" s="55"/>
      <c r="I136" s="55"/>
      <c r="J136" s="55"/>
      <c r="K136" s="60"/>
    </row>
    <row r="137" spans="1:11" s="79" customFormat="1" ht="15.75" x14ac:dyDescent="0.25">
      <c r="A137" s="104" t="s">
        <v>228</v>
      </c>
      <c r="B137" s="104"/>
      <c r="C137" s="48">
        <v>31</v>
      </c>
      <c r="D137" s="63"/>
      <c r="E137" s="63"/>
      <c r="F137" s="63"/>
      <c r="G137" s="63"/>
      <c r="H137" s="63"/>
      <c r="I137" s="63"/>
      <c r="J137" s="63"/>
      <c r="K137" s="83"/>
    </row>
    <row r="138" spans="1:11" s="79" customFormat="1" ht="15.75" x14ac:dyDescent="0.25">
      <c r="A138" s="104" t="s">
        <v>229</v>
      </c>
      <c r="B138" s="104"/>
      <c r="C138" s="48">
        <v>32</v>
      </c>
      <c r="D138" s="63">
        <f>SUM(D139:D142)</f>
        <v>0</v>
      </c>
      <c r="E138" s="63">
        <f t="shared" ref="E138:K138" si="41">SUM(E139:E142)</f>
        <v>0</v>
      </c>
      <c r="F138" s="63">
        <f t="shared" si="41"/>
        <v>0</v>
      </c>
      <c r="G138" s="63">
        <f t="shared" si="41"/>
        <v>0</v>
      </c>
      <c r="H138" s="63">
        <f t="shared" si="41"/>
        <v>0</v>
      </c>
      <c r="I138" s="63">
        <f t="shared" si="41"/>
        <v>0</v>
      </c>
      <c r="J138" s="63">
        <f t="shared" si="41"/>
        <v>0</v>
      </c>
      <c r="K138" s="48">
        <f t="shared" si="41"/>
        <v>0</v>
      </c>
    </row>
    <row r="139" spans="1:11" s="79" customFormat="1" ht="15.75" x14ac:dyDescent="0.25">
      <c r="A139" s="102" t="s">
        <v>230</v>
      </c>
      <c r="B139" s="102"/>
      <c r="C139" s="72" t="s">
        <v>231</v>
      </c>
      <c r="D139" s="55"/>
      <c r="E139" s="55"/>
      <c r="F139" s="55"/>
      <c r="G139" s="55"/>
      <c r="H139" s="55"/>
      <c r="I139" s="55"/>
      <c r="J139" s="55"/>
      <c r="K139" s="60"/>
    </row>
    <row r="140" spans="1:11" s="79" customFormat="1" ht="15.75" x14ac:dyDescent="0.25">
      <c r="A140" s="102" t="s">
        <v>232</v>
      </c>
      <c r="B140" s="102"/>
      <c r="C140" s="72" t="s">
        <v>233</v>
      </c>
      <c r="D140" s="55"/>
      <c r="E140" s="55"/>
      <c r="F140" s="55"/>
      <c r="G140" s="55"/>
      <c r="H140" s="55"/>
      <c r="I140" s="55"/>
      <c r="J140" s="55"/>
      <c r="K140" s="60"/>
    </row>
    <row r="141" spans="1:11" s="79" customFormat="1" ht="15.75" x14ac:dyDescent="0.25">
      <c r="A141" s="102" t="s">
        <v>234</v>
      </c>
      <c r="B141" s="102"/>
      <c r="C141" s="72" t="s">
        <v>235</v>
      </c>
      <c r="D141" s="55"/>
      <c r="E141" s="55"/>
      <c r="F141" s="55"/>
      <c r="G141" s="55"/>
      <c r="H141" s="55"/>
      <c r="I141" s="55"/>
      <c r="J141" s="55"/>
      <c r="K141" s="60"/>
    </row>
    <row r="142" spans="1:11" s="79" customFormat="1" ht="15.75" x14ac:dyDescent="0.25">
      <c r="A142" s="102" t="s">
        <v>236</v>
      </c>
      <c r="B142" s="102"/>
      <c r="C142" s="72" t="s">
        <v>237</v>
      </c>
      <c r="D142" s="55"/>
      <c r="E142" s="55"/>
      <c r="F142" s="55"/>
      <c r="G142" s="55"/>
      <c r="H142" s="55"/>
      <c r="I142" s="55"/>
      <c r="J142" s="55"/>
      <c r="K142" s="60"/>
    </row>
    <row r="143" spans="1:11" s="79" customFormat="1" ht="15.75" x14ac:dyDescent="0.25">
      <c r="A143" s="104" t="s">
        <v>238</v>
      </c>
      <c r="B143" s="104"/>
      <c r="C143" s="48">
        <v>33</v>
      </c>
      <c r="D143" s="54">
        <f>D137+D129-D135-D138</f>
        <v>-33.600000000000023</v>
      </c>
      <c r="E143" s="54">
        <f t="shared" ref="E143:K143" si="42">E137+E129-E135-E138</f>
        <v>-1990.6999999999998</v>
      </c>
      <c r="F143" s="54">
        <f t="shared" si="42"/>
        <v>-1990.6999999999998</v>
      </c>
      <c r="G143" s="54">
        <f t="shared" si="42"/>
        <v>-1559.2820000000011</v>
      </c>
      <c r="H143" s="54">
        <f t="shared" si="42"/>
        <v>-397.72399999999971</v>
      </c>
      <c r="I143" s="54">
        <f t="shared" si="42"/>
        <v>-412.32999999999993</v>
      </c>
      <c r="J143" s="54">
        <f t="shared" si="42"/>
        <v>-367.6239999999998</v>
      </c>
      <c r="K143" s="54">
        <f t="shared" si="42"/>
        <v>-381.52399999999989</v>
      </c>
    </row>
    <row r="144" spans="1:11" s="79" customFormat="1" ht="15.75" x14ac:dyDescent="0.25">
      <c r="A144" s="105" t="s">
        <v>239</v>
      </c>
      <c r="B144" s="106"/>
      <c r="C144" s="106"/>
      <c r="D144" s="106"/>
      <c r="E144" s="106"/>
      <c r="F144" s="106"/>
      <c r="G144" s="106"/>
      <c r="H144" s="106"/>
      <c r="I144" s="106"/>
      <c r="J144" s="106"/>
      <c r="K144" s="107"/>
    </row>
    <row r="145" spans="1:11" s="79" customFormat="1" ht="15.75" x14ac:dyDescent="0.25">
      <c r="A145" s="104" t="s">
        <v>240</v>
      </c>
      <c r="B145" s="104"/>
      <c r="C145" s="48">
        <v>34</v>
      </c>
      <c r="D145" s="63">
        <f>SUM(D146:D151)</f>
        <v>0</v>
      </c>
      <c r="E145" s="63">
        <f t="shared" ref="E145:K145" si="43">SUM(E146:E151)</f>
        <v>0</v>
      </c>
      <c r="F145" s="63">
        <f t="shared" si="43"/>
        <v>0</v>
      </c>
      <c r="G145" s="63">
        <f t="shared" si="43"/>
        <v>0</v>
      </c>
      <c r="H145" s="63">
        <f t="shared" si="43"/>
        <v>0</v>
      </c>
      <c r="I145" s="63">
        <f t="shared" si="43"/>
        <v>0</v>
      </c>
      <c r="J145" s="63">
        <f t="shared" si="43"/>
        <v>0</v>
      </c>
      <c r="K145" s="48">
        <f t="shared" si="43"/>
        <v>0</v>
      </c>
    </row>
    <row r="146" spans="1:11" s="79" customFormat="1" ht="15.75" x14ac:dyDescent="0.25">
      <c r="A146" s="102" t="s">
        <v>241</v>
      </c>
      <c r="B146" s="102"/>
      <c r="C146" s="72" t="s">
        <v>242</v>
      </c>
      <c r="D146" s="55"/>
      <c r="E146" s="55"/>
      <c r="F146" s="55"/>
      <c r="G146" s="55"/>
      <c r="H146" s="55"/>
      <c r="I146" s="55"/>
      <c r="J146" s="55"/>
      <c r="K146" s="60"/>
    </row>
    <row r="147" spans="1:11" s="79" customFormat="1" ht="15.75" x14ac:dyDescent="0.25">
      <c r="A147" s="102" t="s">
        <v>243</v>
      </c>
      <c r="B147" s="102"/>
      <c r="C147" s="72" t="s">
        <v>244</v>
      </c>
      <c r="D147" s="55"/>
      <c r="E147" s="55"/>
      <c r="F147" s="55"/>
      <c r="G147" s="55"/>
      <c r="H147" s="55"/>
      <c r="I147" s="55"/>
      <c r="J147" s="55"/>
      <c r="K147" s="60"/>
    </row>
    <row r="148" spans="1:11" s="79" customFormat="1" ht="15.75" x14ac:dyDescent="0.25">
      <c r="A148" s="102" t="s">
        <v>245</v>
      </c>
      <c r="B148" s="102"/>
      <c r="C148" s="72" t="s">
        <v>246</v>
      </c>
      <c r="D148" s="23"/>
      <c r="E148" s="23"/>
      <c r="F148" s="23"/>
      <c r="G148" s="23"/>
      <c r="H148" s="23"/>
      <c r="I148" s="23"/>
      <c r="J148" s="23"/>
      <c r="K148" s="24"/>
    </row>
    <row r="149" spans="1:11" s="79" customFormat="1" ht="15.75" x14ac:dyDescent="0.25">
      <c r="A149" s="102" t="s">
        <v>247</v>
      </c>
      <c r="B149" s="102"/>
      <c r="C149" s="72" t="s">
        <v>248</v>
      </c>
      <c r="D149" s="55"/>
      <c r="E149" s="55"/>
      <c r="F149" s="55"/>
      <c r="G149" s="55"/>
      <c r="H149" s="55"/>
      <c r="I149" s="55"/>
      <c r="J149" s="55"/>
      <c r="K149" s="60"/>
    </row>
    <row r="150" spans="1:11" s="79" customFormat="1" ht="15.75" x14ac:dyDescent="0.25">
      <c r="A150" s="102" t="s">
        <v>249</v>
      </c>
      <c r="B150" s="102"/>
      <c r="C150" s="72" t="s">
        <v>250</v>
      </c>
      <c r="D150" s="55"/>
      <c r="E150" s="55"/>
      <c r="F150" s="55"/>
      <c r="G150" s="55"/>
      <c r="H150" s="55"/>
      <c r="I150" s="55"/>
      <c r="J150" s="55"/>
      <c r="K150" s="60"/>
    </row>
    <row r="151" spans="1:11" s="79" customFormat="1" ht="15.75" x14ac:dyDescent="0.25">
      <c r="A151" s="102" t="s">
        <v>251</v>
      </c>
      <c r="B151" s="102"/>
      <c r="C151" s="72" t="s">
        <v>252</v>
      </c>
      <c r="D151" s="71"/>
      <c r="E151" s="71"/>
      <c r="F151" s="71"/>
      <c r="G151" s="71"/>
      <c r="H151" s="71"/>
      <c r="I151" s="71"/>
      <c r="J151" s="55"/>
      <c r="K151" s="60"/>
    </row>
    <row r="152" spans="1:11" s="79" customFormat="1" ht="15.75" x14ac:dyDescent="0.25">
      <c r="A152" s="104" t="s">
        <v>253</v>
      </c>
      <c r="B152" s="104"/>
      <c r="C152" s="48">
        <v>35</v>
      </c>
      <c r="D152" s="53">
        <f t="shared" ref="D152:K152" si="44">SUM(D153:D154)</f>
        <v>386.7</v>
      </c>
      <c r="E152" s="54">
        <f t="shared" si="44"/>
        <v>1580.5</v>
      </c>
      <c r="F152" s="54">
        <f t="shared" si="44"/>
        <v>1580.5</v>
      </c>
      <c r="G152" s="54">
        <f t="shared" si="44"/>
        <v>2935.3319999999999</v>
      </c>
      <c r="H152" s="54">
        <f t="shared" si="44"/>
        <v>733.86</v>
      </c>
      <c r="I152" s="54">
        <f t="shared" si="44"/>
        <v>733.82400000000007</v>
      </c>
      <c r="J152" s="54">
        <f t="shared" si="44"/>
        <v>733.84199999999998</v>
      </c>
      <c r="K152" s="54">
        <f t="shared" si="44"/>
        <v>733.80599999999993</v>
      </c>
    </row>
    <row r="153" spans="1:11" s="79" customFormat="1" ht="15.75" x14ac:dyDescent="0.25">
      <c r="A153" s="102" t="s">
        <v>254</v>
      </c>
      <c r="B153" s="102"/>
      <c r="C153" s="72" t="s">
        <v>255</v>
      </c>
      <c r="D153" s="56">
        <v>386.7</v>
      </c>
      <c r="E153" s="57">
        <v>1364.4</v>
      </c>
      <c r="F153" s="57">
        <v>1364.4</v>
      </c>
      <c r="G153" s="57">
        <f>H153+I153+J153+K153</f>
        <v>2591.3879999999999</v>
      </c>
      <c r="H153" s="57">
        <f>(H55+H394+H39+H35)*18%</f>
        <v>647.87400000000002</v>
      </c>
      <c r="I153" s="57">
        <f t="shared" ref="I153:K153" si="45">(I55+I394+I39+I35)*18%</f>
        <v>647.83800000000008</v>
      </c>
      <c r="J153" s="57">
        <f t="shared" si="45"/>
        <v>647.85599999999999</v>
      </c>
      <c r="K153" s="57">
        <f t="shared" si="45"/>
        <v>647.81999999999994</v>
      </c>
    </row>
    <row r="154" spans="1:11" s="79" customFormat="1" ht="15.75" x14ac:dyDescent="0.25">
      <c r="A154" s="102" t="s">
        <v>256</v>
      </c>
      <c r="B154" s="102"/>
      <c r="C154" s="72" t="s">
        <v>257</v>
      </c>
      <c r="D154" s="55"/>
      <c r="E154" s="56">
        <v>216.1</v>
      </c>
      <c r="F154" s="56">
        <v>216.1</v>
      </c>
      <c r="G154" s="56">
        <f>H154+I154+J154+K154</f>
        <v>343.94399999999996</v>
      </c>
      <c r="H154" s="57">
        <f>H37*18%</f>
        <v>85.98599999999999</v>
      </c>
      <c r="I154" s="57">
        <f t="shared" ref="I154:K154" si="46">I37*18%</f>
        <v>85.98599999999999</v>
      </c>
      <c r="J154" s="57">
        <f t="shared" si="46"/>
        <v>85.98599999999999</v>
      </c>
      <c r="K154" s="57">
        <f t="shared" si="46"/>
        <v>85.98599999999999</v>
      </c>
    </row>
    <row r="155" spans="1:11" s="79" customFormat="1" ht="15.75" x14ac:dyDescent="0.25">
      <c r="A155" s="104" t="s">
        <v>258</v>
      </c>
      <c r="B155" s="104"/>
      <c r="C155" s="48">
        <v>36</v>
      </c>
      <c r="D155" s="53">
        <f>SUM(D156:D157)</f>
        <v>507.09999999999997</v>
      </c>
      <c r="E155" s="54">
        <f t="shared" ref="E155:K155" si="47">SUM(E156:E157)</f>
        <v>2063.5</v>
      </c>
      <c r="F155" s="54">
        <f t="shared" si="47"/>
        <v>2063.5</v>
      </c>
      <c r="G155" s="54">
        <f t="shared" si="47"/>
        <v>4403.0039999999999</v>
      </c>
      <c r="H155" s="54">
        <f t="shared" si="47"/>
        <v>1100.79</v>
      </c>
      <c r="I155" s="54">
        <f t="shared" si="47"/>
        <v>1100.742</v>
      </c>
      <c r="J155" s="54">
        <f t="shared" si="47"/>
        <v>1100.7629999999999</v>
      </c>
      <c r="K155" s="54">
        <f t="shared" si="47"/>
        <v>1100.7090000000001</v>
      </c>
    </row>
    <row r="156" spans="1:11" s="79" customFormat="1" ht="15.75" x14ac:dyDescent="0.25">
      <c r="A156" s="102" t="s">
        <v>259</v>
      </c>
      <c r="B156" s="102"/>
      <c r="C156" s="72" t="s">
        <v>260</v>
      </c>
      <c r="D156" s="56">
        <v>474.9</v>
      </c>
      <c r="E156" s="57">
        <v>1931.8</v>
      </c>
      <c r="F156" s="57">
        <v>1931.8</v>
      </c>
      <c r="G156" s="57">
        <f>H156+I156+J156+K156</f>
        <v>3587.634</v>
      </c>
      <c r="H156" s="57">
        <f>H56+H40+H38+H36</f>
        <v>896.94</v>
      </c>
      <c r="I156" s="57">
        <f t="shared" ref="I156:K156" si="48">I56+I40+I38+I36</f>
        <v>896.90200000000004</v>
      </c>
      <c r="J156" s="57">
        <f t="shared" si="48"/>
        <v>896.91800000000001</v>
      </c>
      <c r="K156" s="57">
        <f t="shared" si="48"/>
        <v>896.87400000000002</v>
      </c>
    </row>
    <row r="157" spans="1:11" s="79" customFormat="1" ht="15.75" x14ac:dyDescent="0.25">
      <c r="A157" s="102" t="s">
        <v>261</v>
      </c>
      <c r="B157" s="102"/>
      <c r="C157" s="72" t="s">
        <v>262</v>
      </c>
      <c r="D157" s="56">
        <v>32.200000000000003</v>
      </c>
      <c r="E157" s="57">
        <v>131.69999999999999</v>
      </c>
      <c r="F157" s="57">
        <v>131.69999999999999</v>
      </c>
      <c r="G157" s="57">
        <f>H157+I157+J157+K157</f>
        <v>815.37</v>
      </c>
      <c r="H157" s="57">
        <f>(H55+H35+H37+H39)*5%</f>
        <v>203.85</v>
      </c>
      <c r="I157" s="57">
        <f t="shared" ref="I157:K157" si="49">(I55+I35+I37+I39)*5%</f>
        <v>203.84</v>
      </c>
      <c r="J157" s="57">
        <f t="shared" si="49"/>
        <v>203.845</v>
      </c>
      <c r="K157" s="57">
        <f t="shared" si="49"/>
        <v>203.83500000000001</v>
      </c>
    </row>
    <row r="158" spans="1:11" s="79" customFormat="1" ht="15.75" x14ac:dyDescent="0.25">
      <c r="A158" s="104" t="s">
        <v>263</v>
      </c>
      <c r="B158" s="104"/>
      <c r="C158" s="48">
        <v>37</v>
      </c>
      <c r="D158" s="63">
        <f>D159+D162</f>
        <v>0</v>
      </c>
      <c r="E158" s="63">
        <f t="shared" ref="E158:K158" si="50">E159+E162</f>
        <v>0</v>
      </c>
      <c r="F158" s="63">
        <f t="shared" si="50"/>
        <v>0</v>
      </c>
      <c r="G158" s="63">
        <f t="shared" si="50"/>
        <v>0</v>
      </c>
      <c r="H158" s="63">
        <f t="shared" si="50"/>
        <v>0</v>
      </c>
      <c r="I158" s="63">
        <f t="shared" si="50"/>
        <v>0</v>
      </c>
      <c r="J158" s="63">
        <f t="shared" si="50"/>
        <v>0</v>
      </c>
      <c r="K158" s="48">
        <f t="shared" si="50"/>
        <v>0</v>
      </c>
    </row>
    <row r="159" spans="1:11" s="79" customFormat="1" ht="15.75" x14ac:dyDescent="0.25">
      <c r="A159" s="108" t="s">
        <v>264</v>
      </c>
      <c r="B159" s="108"/>
      <c r="C159" s="73" t="s">
        <v>265</v>
      </c>
      <c r="D159" s="71">
        <f>SUM(D160:D161)</f>
        <v>0</v>
      </c>
      <c r="E159" s="71">
        <f t="shared" ref="E159:K159" si="51">SUM(E160:E161)</f>
        <v>0</v>
      </c>
      <c r="F159" s="71">
        <f t="shared" si="51"/>
        <v>0</v>
      </c>
      <c r="G159" s="71">
        <f t="shared" si="51"/>
        <v>0</v>
      </c>
      <c r="H159" s="71">
        <f t="shared" si="51"/>
        <v>0</v>
      </c>
      <c r="I159" s="71">
        <f t="shared" si="51"/>
        <v>0</v>
      </c>
      <c r="J159" s="71">
        <f t="shared" si="51"/>
        <v>0</v>
      </c>
      <c r="K159" s="74">
        <f t="shared" si="51"/>
        <v>0</v>
      </c>
    </row>
    <row r="160" spans="1:11" s="79" customFormat="1" ht="15.75" x14ac:dyDescent="0.25">
      <c r="A160" s="102" t="s">
        <v>266</v>
      </c>
      <c r="B160" s="102"/>
      <c r="C160" s="72" t="s">
        <v>267</v>
      </c>
      <c r="D160" s="55"/>
      <c r="E160" s="55"/>
      <c r="F160" s="55"/>
      <c r="G160" s="55"/>
      <c r="H160" s="55"/>
      <c r="I160" s="55"/>
      <c r="J160" s="55"/>
      <c r="K160" s="60"/>
    </row>
    <row r="161" spans="1:11" s="79" customFormat="1" ht="15.75" x14ac:dyDescent="0.25">
      <c r="A161" s="102" t="s">
        <v>268</v>
      </c>
      <c r="B161" s="102"/>
      <c r="C161" s="72" t="s">
        <v>269</v>
      </c>
      <c r="D161" s="55"/>
      <c r="E161" s="55"/>
      <c r="F161" s="55"/>
      <c r="G161" s="55"/>
      <c r="H161" s="55"/>
      <c r="I161" s="55"/>
      <c r="J161" s="55"/>
      <c r="K161" s="60"/>
    </row>
    <row r="162" spans="1:11" s="79" customFormat="1" ht="15.75" x14ac:dyDescent="0.25">
      <c r="A162" s="108" t="s">
        <v>270</v>
      </c>
      <c r="B162" s="108"/>
      <c r="C162" s="73" t="s">
        <v>271</v>
      </c>
      <c r="D162" s="71">
        <f>SUM(D163:D164)</f>
        <v>0</v>
      </c>
      <c r="E162" s="71">
        <f t="shared" ref="E162:K162" si="52">SUM(E163:E164)</f>
        <v>0</v>
      </c>
      <c r="F162" s="71">
        <f t="shared" si="52"/>
        <v>0</v>
      </c>
      <c r="G162" s="71">
        <f t="shared" si="52"/>
        <v>0</v>
      </c>
      <c r="H162" s="71">
        <f t="shared" si="52"/>
        <v>0</v>
      </c>
      <c r="I162" s="71">
        <f t="shared" si="52"/>
        <v>0</v>
      </c>
      <c r="J162" s="71">
        <f t="shared" si="52"/>
        <v>0</v>
      </c>
      <c r="K162" s="74">
        <f t="shared" si="52"/>
        <v>0</v>
      </c>
    </row>
    <row r="163" spans="1:11" s="79" customFormat="1" ht="15.75" x14ac:dyDescent="0.25">
      <c r="A163" s="102" t="s">
        <v>266</v>
      </c>
      <c r="B163" s="102"/>
      <c r="C163" s="72" t="s">
        <v>272</v>
      </c>
      <c r="D163" s="55"/>
      <c r="E163" s="55"/>
      <c r="F163" s="55"/>
      <c r="G163" s="55"/>
      <c r="H163" s="55"/>
      <c r="I163" s="55"/>
      <c r="J163" s="55"/>
      <c r="K163" s="60"/>
    </row>
    <row r="164" spans="1:11" s="79" customFormat="1" ht="15.75" x14ac:dyDescent="0.25">
      <c r="A164" s="102" t="s">
        <v>268</v>
      </c>
      <c r="B164" s="102"/>
      <c r="C164" s="72" t="s">
        <v>273</v>
      </c>
      <c r="D164" s="55"/>
      <c r="E164" s="55"/>
      <c r="F164" s="55"/>
      <c r="G164" s="55"/>
      <c r="H164" s="55"/>
      <c r="I164" s="55"/>
      <c r="J164" s="55"/>
      <c r="K164" s="60"/>
    </row>
    <row r="165" spans="1:11" s="79" customFormat="1" ht="15.75" x14ac:dyDescent="0.25">
      <c r="A165" s="104" t="s">
        <v>274</v>
      </c>
      <c r="B165" s="104"/>
      <c r="C165" s="48">
        <v>38</v>
      </c>
      <c r="D165" s="63">
        <f t="shared" ref="D165:K165" si="53">D158+D155+D152+D145</f>
        <v>893.8</v>
      </c>
      <c r="E165" s="54">
        <f t="shared" si="53"/>
        <v>3644</v>
      </c>
      <c r="F165" s="54">
        <f t="shared" si="53"/>
        <v>3644</v>
      </c>
      <c r="G165" s="54">
        <f t="shared" si="53"/>
        <v>7338.3359999999993</v>
      </c>
      <c r="H165" s="54">
        <f t="shared" si="53"/>
        <v>1834.65</v>
      </c>
      <c r="I165" s="54">
        <f t="shared" si="53"/>
        <v>1834.566</v>
      </c>
      <c r="J165" s="54">
        <f t="shared" si="53"/>
        <v>1834.605</v>
      </c>
      <c r="K165" s="54">
        <f t="shared" si="53"/>
        <v>1834.5149999999999</v>
      </c>
    </row>
    <row r="166" spans="1:11" s="79" customFormat="1" ht="15.75" x14ac:dyDescent="0.25">
      <c r="A166" s="105" t="s">
        <v>275</v>
      </c>
      <c r="B166" s="106"/>
      <c r="C166" s="106"/>
      <c r="D166" s="106"/>
      <c r="E166" s="106"/>
      <c r="F166" s="106"/>
      <c r="G166" s="106"/>
      <c r="H166" s="106"/>
      <c r="I166" s="106"/>
      <c r="J166" s="106"/>
      <c r="K166" s="107"/>
    </row>
    <row r="167" spans="1:11" s="79" customFormat="1" ht="15.75" x14ac:dyDescent="0.25">
      <c r="A167" s="102" t="s">
        <v>276</v>
      </c>
      <c r="B167" s="102"/>
      <c r="C167" s="48">
        <v>39</v>
      </c>
      <c r="D167" s="71"/>
      <c r="E167" s="71"/>
      <c r="F167" s="71"/>
      <c r="G167" s="71"/>
      <c r="H167" s="71"/>
      <c r="I167" s="71"/>
      <c r="J167" s="71"/>
      <c r="K167" s="74"/>
    </row>
    <row r="168" spans="1:11" s="79" customFormat="1" ht="15.75" x14ac:dyDescent="0.25">
      <c r="A168" s="102" t="s">
        <v>277</v>
      </c>
      <c r="B168" s="102"/>
      <c r="C168" s="48">
        <v>40</v>
      </c>
      <c r="D168" s="23"/>
      <c r="E168" s="23"/>
      <c r="F168" s="23"/>
      <c r="G168" s="23"/>
      <c r="H168" s="23"/>
      <c r="I168" s="23"/>
      <c r="J168" s="23"/>
      <c r="K168" s="24"/>
    </row>
    <row r="169" spans="1:11" s="79" customFormat="1" ht="15.75" x14ac:dyDescent="0.25">
      <c r="A169" s="102" t="s">
        <v>278</v>
      </c>
      <c r="B169" s="102"/>
      <c r="C169" s="72" t="s">
        <v>279</v>
      </c>
      <c r="D169" s="55"/>
      <c r="E169" s="55"/>
      <c r="F169" s="55"/>
      <c r="G169" s="55"/>
      <c r="H169" s="55"/>
      <c r="I169" s="55"/>
      <c r="J169" s="55"/>
      <c r="K169" s="60"/>
    </row>
    <row r="170" spans="1:11" s="79" customFormat="1" ht="15.75" x14ac:dyDescent="0.25">
      <c r="A170" s="102" t="s">
        <v>280</v>
      </c>
      <c r="B170" s="102"/>
      <c r="C170" s="48">
        <v>41</v>
      </c>
      <c r="D170" s="23"/>
      <c r="E170" s="23"/>
      <c r="F170" s="23"/>
      <c r="G170" s="23"/>
      <c r="H170" s="23"/>
      <c r="I170" s="23"/>
      <c r="J170" s="23"/>
      <c r="K170" s="24"/>
    </row>
    <row r="171" spans="1:11" s="79" customFormat="1" ht="15.75" x14ac:dyDescent="0.25">
      <c r="A171" s="102" t="s">
        <v>281</v>
      </c>
      <c r="B171" s="102"/>
      <c r="C171" s="48">
        <v>42</v>
      </c>
      <c r="D171" s="23"/>
      <c r="E171" s="23"/>
      <c r="F171" s="23"/>
      <c r="G171" s="23"/>
      <c r="H171" s="23"/>
      <c r="I171" s="23"/>
      <c r="J171" s="23"/>
      <c r="K171" s="24"/>
    </row>
    <row r="172" spans="1:11" s="79" customFormat="1" ht="15.75" x14ac:dyDescent="0.25">
      <c r="A172" s="102" t="s">
        <v>282</v>
      </c>
      <c r="B172" s="102"/>
      <c r="C172" s="48">
        <v>43</v>
      </c>
      <c r="D172" s="63">
        <f>D168+D170+D171</f>
        <v>0</v>
      </c>
      <c r="E172" s="63">
        <f>E168+E170+E171</f>
        <v>0</v>
      </c>
      <c r="F172" s="63">
        <f t="shared" ref="F172:K172" si="54">F168+F170+F171</f>
        <v>0</v>
      </c>
      <c r="G172" s="63">
        <f t="shared" si="54"/>
        <v>0</v>
      </c>
      <c r="H172" s="63">
        <f t="shared" si="54"/>
        <v>0</v>
      </c>
      <c r="I172" s="63">
        <f t="shared" si="54"/>
        <v>0</v>
      </c>
      <c r="J172" s="63">
        <f t="shared" si="54"/>
        <v>0</v>
      </c>
      <c r="K172" s="84">
        <f t="shared" si="54"/>
        <v>0</v>
      </c>
    </row>
    <row r="173" spans="1:11" s="79" customFormat="1" ht="15.75" x14ac:dyDescent="0.25">
      <c r="A173" s="102" t="s">
        <v>283</v>
      </c>
      <c r="B173" s="102"/>
      <c r="C173" s="48">
        <v>44</v>
      </c>
      <c r="D173" s="63">
        <f>D174-D175</f>
        <v>0</v>
      </c>
      <c r="E173" s="63">
        <f t="shared" ref="E173:K173" si="55">E174-E175</f>
        <v>0</v>
      </c>
      <c r="F173" s="63">
        <f t="shared" si="55"/>
        <v>0</v>
      </c>
      <c r="G173" s="63">
        <f t="shared" si="55"/>
        <v>0</v>
      </c>
      <c r="H173" s="63">
        <f t="shared" si="55"/>
        <v>0</v>
      </c>
      <c r="I173" s="63">
        <f t="shared" si="55"/>
        <v>0</v>
      </c>
      <c r="J173" s="63">
        <f t="shared" si="55"/>
        <v>0</v>
      </c>
      <c r="K173" s="84">
        <f t="shared" si="55"/>
        <v>0</v>
      </c>
    </row>
    <row r="174" spans="1:11" s="79" customFormat="1" ht="15.75" x14ac:dyDescent="0.25">
      <c r="A174" s="102" t="s">
        <v>284</v>
      </c>
      <c r="B174" s="102"/>
      <c r="C174" s="72" t="s">
        <v>285</v>
      </c>
      <c r="D174" s="55"/>
      <c r="E174" s="55"/>
      <c r="F174" s="55"/>
      <c r="G174" s="55"/>
      <c r="H174" s="55"/>
      <c r="I174" s="55"/>
      <c r="J174" s="55"/>
      <c r="K174" s="50"/>
    </row>
    <row r="175" spans="1:11" s="79" customFormat="1" ht="15.75" x14ac:dyDescent="0.25">
      <c r="A175" s="102" t="s">
        <v>286</v>
      </c>
      <c r="B175" s="102"/>
      <c r="C175" s="72" t="s">
        <v>287</v>
      </c>
      <c r="D175" s="23">
        <f t="shared" ref="D175:K175" si="56">SUM(D176:D177)</f>
        <v>0</v>
      </c>
      <c r="E175" s="23">
        <f t="shared" si="56"/>
        <v>0</v>
      </c>
      <c r="F175" s="23">
        <f t="shared" si="56"/>
        <v>0</v>
      </c>
      <c r="G175" s="23">
        <f t="shared" si="56"/>
        <v>0</v>
      </c>
      <c r="H175" s="23">
        <f t="shared" si="56"/>
        <v>0</v>
      </c>
      <c r="I175" s="23">
        <f t="shared" si="56"/>
        <v>0</v>
      </c>
      <c r="J175" s="23">
        <f t="shared" si="56"/>
        <v>0</v>
      </c>
      <c r="K175" s="24">
        <f t="shared" si="56"/>
        <v>0</v>
      </c>
    </row>
    <row r="176" spans="1:11" s="79" customFormat="1" ht="15.75" x14ac:dyDescent="0.25">
      <c r="A176" s="102" t="s">
        <v>288</v>
      </c>
      <c r="B176" s="102"/>
      <c r="C176" s="72" t="s">
        <v>289</v>
      </c>
      <c r="D176" s="23"/>
      <c r="E176" s="23"/>
      <c r="F176" s="23"/>
      <c r="G176" s="23"/>
      <c r="H176" s="23"/>
      <c r="I176" s="23"/>
      <c r="J176" s="23"/>
      <c r="K176" s="24"/>
    </row>
    <row r="177" spans="1:13" s="79" customFormat="1" ht="15.75" x14ac:dyDescent="0.25">
      <c r="A177" s="102" t="s">
        <v>290</v>
      </c>
      <c r="B177" s="102"/>
      <c r="C177" s="72" t="s">
        <v>291</v>
      </c>
      <c r="D177" s="23"/>
      <c r="E177" s="23"/>
      <c r="F177" s="23"/>
      <c r="G177" s="23"/>
      <c r="H177" s="23"/>
      <c r="I177" s="23"/>
      <c r="J177" s="23"/>
      <c r="K177" s="24"/>
    </row>
    <row r="178" spans="1:13" s="79" customFormat="1" ht="15.75" x14ac:dyDescent="0.25">
      <c r="A178" s="102" t="s">
        <v>292</v>
      </c>
      <c r="B178" s="102"/>
      <c r="C178" s="48">
        <v>45</v>
      </c>
      <c r="D178" s="23"/>
      <c r="E178" s="23"/>
      <c r="F178" s="23"/>
      <c r="G178" s="23"/>
      <c r="H178" s="23"/>
      <c r="I178" s="23"/>
      <c r="J178" s="23"/>
      <c r="K178" s="24"/>
    </row>
    <row r="179" spans="1:13" s="79" customFormat="1" ht="15.75" x14ac:dyDescent="0.25">
      <c r="A179" s="102" t="s">
        <v>293</v>
      </c>
      <c r="B179" s="102"/>
      <c r="C179" s="48">
        <v>46</v>
      </c>
      <c r="D179" s="63">
        <f>D167+D172+D178</f>
        <v>0</v>
      </c>
      <c r="E179" s="63">
        <f t="shared" ref="E179:K179" si="57">E167+E172+E178</f>
        <v>0</v>
      </c>
      <c r="F179" s="63">
        <f t="shared" si="57"/>
        <v>0</v>
      </c>
      <c r="G179" s="63">
        <f t="shared" si="57"/>
        <v>0</v>
      </c>
      <c r="H179" s="63">
        <f t="shared" si="57"/>
        <v>0</v>
      </c>
      <c r="I179" s="63">
        <f t="shared" si="57"/>
        <v>0</v>
      </c>
      <c r="J179" s="63">
        <f t="shared" si="57"/>
        <v>0</v>
      </c>
      <c r="K179" s="84">
        <f t="shared" si="57"/>
        <v>0</v>
      </c>
    </row>
    <row r="180" spans="1:13" s="79" customFormat="1" ht="15.75" x14ac:dyDescent="0.25">
      <c r="A180" s="105" t="s">
        <v>294</v>
      </c>
      <c r="B180" s="106"/>
      <c r="C180" s="106"/>
      <c r="D180" s="106"/>
      <c r="E180" s="106"/>
      <c r="F180" s="106"/>
      <c r="G180" s="106"/>
      <c r="H180" s="106"/>
      <c r="I180" s="106"/>
      <c r="J180" s="106"/>
      <c r="K180" s="107"/>
    </row>
    <row r="181" spans="1:13" s="79" customFormat="1" ht="15.75" x14ac:dyDescent="0.25">
      <c r="A181" s="102" t="s">
        <v>295</v>
      </c>
      <c r="B181" s="102"/>
      <c r="C181" s="50">
        <v>47</v>
      </c>
      <c r="D181" s="54">
        <f>D182+D183</f>
        <v>0</v>
      </c>
      <c r="E181" s="54">
        <f t="shared" ref="E181:K181" si="58">E182+E183</f>
        <v>332.8</v>
      </c>
      <c r="F181" s="54">
        <f t="shared" si="58"/>
        <v>332.8</v>
      </c>
      <c r="G181" s="54">
        <f t="shared" si="58"/>
        <v>292.89999999999998</v>
      </c>
      <c r="H181" s="54">
        <f t="shared" si="58"/>
        <v>80.900000000000006</v>
      </c>
      <c r="I181" s="54">
        <f t="shared" si="58"/>
        <v>76</v>
      </c>
      <c r="J181" s="54">
        <f t="shared" si="58"/>
        <v>60</v>
      </c>
      <c r="K181" s="54">
        <f t="shared" si="58"/>
        <v>60</v>
      </c>
    </row>
    <row r="182" spans="1:13" s="79" customFormat="1" ht="15.75" x14ac:dyDescent="0.25">
      <c r="A182" s="109" t="s">
        <v>296</v>
      </c>
      <c r="B182" s="109"/>
      <c r="C182" s="85" t="s">
        <v>297</v>
      </c>
      <c r="D182" s="75">
        <f>D30</f>
        <v>0</v>
      </c>
      <c r="E182" s="75">
        <f>E30</f>
        <v>283.2</v>
      </c>
      <c r="F182" s="75">
        <f>F30</f>
        <v>283.2</v>
      </c>
      <c r="G182" s="75">
        <f>G30</f>
        <v>125</v>
      </c>
      <c r="H182" s="75">
        <v>0</v>
      </c>
      <c r="I182" s="75">
        <f>I30</f>
        <v>47</v>
      </c>
      <c r="J182" s="75">
        <f>J30</f>
        <v>31</v>
      </c>
      <c r="K182" s="75">
        <f>K30</f>
        <v>31</v>
      </c>
    </row>
    <row r="183" spans="1:13" s="79" customFormat="1" ht="15.75" x14ac:dyDescent="0.25">
      <c r="A183" s="109" t="s">
        <v>298</v>
      </c>
      <c r="B183" s="109"/>
      <c r="C183" s="85" t="s">
        <v>299</v>
      </c>
      <c r="D183" s="75">
        <f t="shared" ref="D183:K183" si="59">D32+D31+D67+D68</f>
        <v>0</v>
      </c>
      <c r="E183" s="75">
        <f t="shared" si="59"/>
        <v>49.6</v>
      </c>
      <c r="F183" s="75">
        <f t="shared" si="59"/>
        <v>49.6</v>
      </c>
      <c r="G183" s="75">
        <f t="shared" si="59"/>
        <v>167.9</v>
      </c>
      <c r="H183" s="75">
        <f t="shared" si="59"/>
        <v>80.900000000000006</v>
      </c>
      <c r="I183" s="75">
        <f t="shared" si="59"/>
        <v>29</v>
      </c>
      <c r="J183" s="75">
        <f t="shared" si="59"/>
        <v>29</v>
      </c>
      <c r="K183" s="75">
        <f t="shared" si="59"/>
        <v>29</v>
      </c>
    </row>
    <row r="184" spans="1:13" s="79" customFormat="1" ht="15.75" x14ac:dyDescent="0.25">
      <c r="A184" s="102" t="s">
        <v>300</v>
      </c>
      <c r="B184" s="102"/>
      <c r="C184" s="50">
        <v>48</v>
      </c>
      <c r="D184" s="54">
        <f t="shared" ref="D184:K184" si="60">D35+D55</f>
        <v>2148.4</v>
      </c>
      <c r="E184" s="54">
        <f t="shared" si="60"/>
        <v>8760.3000000000011</v>
      </c>
      <c r="F184" s="54">
        <f t="shared" si="60"/>
        <v>8760.3000000000011</v>
      </c>
      <c r="G184" s="54">
        <f t="shared" si="60"/>
        <v>9770.6</v>
      </c>
      <c r="H184" s="54">
        <f t="shared" si="60"/>
        <v>2442.7999999999997</v>
      </c>
      <c r="I184" s="54">
        <f t="shared" si="60"/>
        <v>2442.6</v>
      </c>
      <c r="J184" s="54">
        <f t="shared" si="60"/>
        <v>2442.6999999999998</v>
      </c>
      <c r="K184" s="54">
        <f t="shared" si="60"/>
        <v>2442.5</v>
      </c>
    </row>
    <row r="185" spans="1:13" s="79" customFormat="1" ht="15.75" x14ac:dyDescent="0.25">
      <c r="A185" s="102" t="s">
        <v>301</v>
      </c>
      <c r="B185" s="102"/>
      <c r="C185" s="50">
        <v>49</v>
      </c>
      <c r="D185" s="54">
        <f>D56+D36</f>
        <v>474.9</v>
      </c>
      <c r="E185" s="54">
        <f t="shared" ref="E185:K185" si="61">E34+E56</f>
        <v>259.60000000000002</v>
      </c>
      <c r="F185" s="54">
        <f t="shared" si="61"/>
        <v>259.60000000000002</v>
      </c>
      <c r="G185" s="54">
        <f t="shared" si="61"/>
        <v>384.09199999999998</v>
      </c>
      <c r="H185" s="54">
        <f t="shared" si="61"/>
        <v>96.533999999999992</v>
      </c>
      <c r="I185" s="54">
        <f t="shared" si="61"/>
        <v>96.533999999999992</v>
      </c>
      <c r="J185" s="54">
        <f t="shared" si="61"/>
        <v>95.512</v>
      </c>
      <c r="K185" s="54">
        <f t="shared" si="61"/>
        <v>95.512</v>
      </c>
    </row>
    <row r="186" spans="1:13" s="79" customFormat="1" ht="15.75" x14ac:dyDescent="0.25">
      <c r="A186" s="102" t="s">
        <v>302</v>
      </c>
      <c r="B186" s="102"/>
      <c r="C186" s="50">
        <v>50</v>
      </c>
      <c r="D186" s="54">
        <f t="shared" ref="D186:K186" si="62">D83+D57</f>
        <v>0</v>
      </c>
      <c r="E186" s="54">
        <f t="shared" si="62"/>
        <v>0</v>
      </c>
      <c r="F186" s="54">
        <f t="shared" si="62"/>
        <v>0</v>
      </c>
      <c r="G186" s="54">
        <f t="shared" si="62"/>
        <v>0</v>
      </c>
      <c r="H186" s="54">
        <f t="shared" si="62"/>
        <v>0</v>
      </c>
      <c r="I186" s="54">
        <f t="shared" si="62"/>
        <v>0</v>
      </c>
      <c r="J186" s="54">
        <f t="shared" si="62"/>
        <v>0</v>
      </c>
      <c r="K186" s="54">
        <f t="shared" si="62"/>
        <v>0</v>
      </c>
      <c r="M186" s="86"/>
    </row>
    <row r="187" spans="1:13" s="79" customFormat="1" ht="15.75" x14ac:dyDescent="0.25">
      <c r="A187" s="102" t="s">
        <v>303</v>
      </c>
      <c r="B187" s="102"/>
      <c r="C187" s="50">
        <v>51</v>
      </c>
      <c r="D187" s="54">
        <f>D29+D46-D181-D184-D185-D186</f>
        <v>97.600000000000023</v>
      </c>
      <c r="E187" s="54">
        <f t="shared" ref="E187:K187" si="63">E29+E46-E181-E184-E185-E186</f>
        <v>4044.6000000000008</v>
      </c>
      <c r="F187" s="54">
        <f t="shared" si="63"/>
        <v>4044.6000000000008</v>
      </c>
      <c r="G187" s="54">
        <f t="shared" si="63"/>
        <v>12586.621999999998</v>
      </c>
      <c r="H187" s="54">
        <f t="shared" si="63"/>
        <v>3208.4059999999999</v>
      </c>
      <c r="I187" s="54">
        <f t="shared" si="63"/>
        <v>3142.3680000000004</v>
      </c>
      <c r="J187" s="54">
        <f t="shared" si="63"/>
        <v>3114.0059999999999</v>
      </c>
      <c r="K187" s="54">
        <f t="shared" si="63"/>
        <v>3137.7620000000002</v>
      </c>
    </row>
    <row r="188" spans="1:13" s="79" customFormat="1" ht="15.75" x14ac:dyDescent="0.25">
      <c r="A188" s="104" t="s">
        <v>304</v>
      </c>
      <c r="B188" s="104"/>
      <c r="C188" s="48">
        <v>52</v>
      </c>
      <c r="D188" s="54">
        <f>SUM(D184:D187)+D181</f>
        <v>2720.9</v>
      </c>
      <c r="E188" s="54">
        <f t="shared" ref="E188:K188" si="64">SUM(E184:E187)+E181</f>
        <v>13397.300000000001</v>
      </c>
      <c r="F188" s="54">
        <f t="shared" si="64"/>
        <v>13397.300000000001</v>
      </c>
      <c r="G188" s="54">
        <f t="shared" si="64"/>
        <v>23034.214</v>
      </c>
      <c r="H188" s="54">
        <f t="shared" si="64"/>
        <v>5828.6399999999994</v>
      </c>
      <c r="I188" s="54">
        <f t="shared" si="64"/>
        <v>5757.5020000000004</v>
      </c>
      <c r="J188" s="54">
        <f t="shared" si="64"/>
        <v>5712.2179999999998</v>
      </c>
      <c r="K188" s="54">
        <f t="shared" si="64"/>
        <v>5735.7740000000003</v>
      </c>
    </row>
    <row r="189" spans="1:13" s="79" customFormat="1" ht="15.75" x14ac:dyDescent="0.25">
      <c r="A189" s="105" t="s">
        <v>305</v>
      </c>
      <c r="B189" s="106"/>
      <c r="C189" s="106"/>
      <c r="D189" s="106"/>
      <c r="E189" s="106"/>
      <c r="F189" s="106"/>
      <c r="G189" s="106"/>
      <c r="H189" s="106"/>
      <c r="I189" s="106"/>
      <c r="J189" s="106"/>
      <c r="K189" s="107"/>
    </row>
    <row r="190" spans="1:13" s="79" customFormat="1" ht="15.75" x14ac:dyDescent="0.25">
      <c r="A190" s="104" t="s">
        <v>306</v>
      </c>
      <c r="B190" s="104"/>
      <c r="C190" s="48">
        <v>53</v>
      </c>
      <c r="D190" s="63">
        <f>SUM(D191:D197)</f>
        <v>0</v>
      </c>
      <c r="E190" s="63">
        <f t="shared" ref="E190:K190" si="65">SUM(E191:E197)</f>
        <v>0</v>
      </c>
      <c r="F190" s="63">
        <f t="shared" si="65"/>
        <v>0</v>
      </c>
      <c r="G190" s="63">
        <f t="shared" si="65"/>
        <v>0</v>
      </c>
      <c r="H190" s="63">
        <f t="shared" si="65"/>
        <v>0</v>
      </c>
      <c r="I190" s="63">
        <f t="shared" si="65"/>
        <v>0</v>
      </c>
      <c r="J190" s="63">
        <f t="shared" si="65"/>
        <v>0</v>
      </c>
      <c r="K190" s="48">
        <f t="shared" si="65"/>
        <v>0</v>
      </c>
    </row>
    <row r="191" spans="1:13" s="79" customFormat="1" ht="15.75" x14ac:dyDescent="0.25">
      <c r="A191" s="102" t="s">
        <v>307</v>
      </c>
      <c r="B191" s="102"/>
      <c r="C191" s="72" t="s">
        <v>308</v>
      </c>
      <c r="D191" s="55"/>
      <c r="E191" s="55"/>
      <c r="F191" s="55"/>
      <c r="G191" s="55"/>
      <c r="H191" s="55"/>
      <c r="I191" s="55"/>
      <c r="J191" s="55"/>
      <c r="K191" s="60"/>
    </row>
    <row r="192" spans="1:13" s="79" customFormat="1" ht="15.75" x14ac:dyDescent="0.25">
      <c r="A192" s="102" t="s">
        <v>309</v>
      </c>
      <c r="B192" s="102"/>
      <c r="C192" s="72" t="s">
        <v>310</v>
      </c>
      <c r="D192" s="55"/>
      <c r="E192" s="55"/>
      <c r="F192" s="55"/>
      <c r="G192" s="55"/>
      <c r="H192" s="55"/>
      <c r="I192" s="55"/>
      <c r="J192" s="55"/>
      <c r="K192" s="60"/>
    </row>
    <row r="193" spans="1:11" s="79" customFormat="1" ht="15.75" x14ac:dyDescent="0.25">
      <c r="A193" s="102" t="s">
        <v>311</v>
      </c>
      <c r="B193" s="102"/>
      <c r="C193" s="72" t="s">
        <v>312</v>
      </c>
      <c r="D193" s="55"/>
      <c r="E193" s="55"/>
      <c r="F193" s="55"/>
      <c r="G193" s="55"/>
      <c r="H193" s="55"/>
      <c r="I193" s="55"/>
      <c r="J193" s="55"/>
      <c r="K193" s="60"/>
    </row>
    <row r="194" spans="1:11" s="79" customFormat="1" ht="15.75" x14ac:dyDescent="0.25">
      <c r="A194" s="102" t="s">
        <v>313</v>
      </c>
      <c r="B194" s="102"/>
      <c r="C194" s="72" t="s">
        <v>314</v>
      </c>
      <c r="D194" s="55"/>
      <c r="E194" s="55"/>
      <c r="F194" s="55"/>
      <c r="G194" s="55"/>
      <c r="H194" s="55"/>
      <c r="I194" s="55"/>
      <c r="J194" s="55"/>
      <c r="K194" s="60"/>
    </row>
    <row r="195" spans="1:11" s="79" customFormat="1" ht="15.75" x14ac:dyDescent="0.25">
      <c r="A195" s="102" t="s">
        <v>315</v>
      </c>
      <c r="B195" s="102"/>
      <c r="C195" s="72" t="s">
        <v>316</v>
      </c>
      <c r="D195" s="55"/>
      <c r="E195" s="55"/>
      <c r="F195" s="55"/>
      <c r="G195" s="55"/>
      <c r="H195" s="55"/>
      <c r="I195" s="55"/>
      <c r="J195" s="55"/>
      <c r="K195" s="60"/>
    </row>
    <row r="196" spans="1:11" s="79" customFormat="1" ht="15.75" x14ac:dyDescent="0.25">
      <c r="A196" s="102" t="s">
        <v>317</v>
      </c>
      <c r="B196" s="102"/>
      <c r="C196" s="72" t="s">
        <v>318</v>
      </c>
      <c r="D196" s="55"/>
      <c r="E196" s="55"/>
      <c r="F196" s="55"/>
      <c r="G196" s="55"/>
      <c r="H196" s="55"/>
      <c r="I196" s="55"/>
      <c r="J196" s="55"/>
      <c r="K196" s="60"/>
    </row>
    <row r="197" spans="1:11" s="79" customFormat="1" ht="15.75" x14ac:dyDescent="0.25">
      <c r="A197" s="102" t="s">
        <v>319</v>
      </c>
      <c r="B197" s="102"/>
      <c r="C197" s="72" t="s">
        <v>320</v>
      </c>
      <c r="D197" s="55"/>
      <c r="E197" s="55"/>
      <c r="F197" s="55"/>
      <c r="G197" s="55"/>
      <c r="H197" s="55"/>
      <c r="I197" s="55"/>
      <c r="J197" s="55"/>
      <c r="K197" s="60"/>
    </row>
    <row r="198" spans="1:11" s="79" customFormat="1" ht="15.75" x14ac:dyDescent="0.25">
      <c r="A198" s="104" t="s">
        <v>321</v>
      </c>
      <c r="B198" s="104"/>
      <c r="C198" s="48">
        <v>54</v>
      </c>
      <c r="D198" s="63">
        <f>SUM(D199:D202)</f>
        <v>0</v>
      </c>
      <c r="E198" s="63">
        <f t="shared" ref="E198:K198" si="66">SUM(E199:E202)</f>
        <v>0</v>
      </c>
      <c r="F198" s="63">
        <f t="shared" si="66"/>
        <v>0</v>
      </c>
      <c r="G198" s="63">
        <f t="shared" si="66"/>
        <v>0</v>
      </c>
      <c r="H198" s="63">
        <f t="shared" si="66"/>
        <v>0</v>
      </c>
      <c r="I198" s="63">
        <f t="shared" si="66"/>
        <v>0</v>
      </c>
      <c r="J198" s="63">
        <f t="shared" si="66"/>
        <v>0</v>
      </c>
      <c r="K198" s="48">
        <f t="shared" si="66"/>
        <v>0</v>
      </c>
    </row>
    <row r="199" spans="1:11" s="79" customFormat="1" ht="15.75" x14ac:dyDescent="0.25">
      <c r="A199" s="102" t="s">
        <v>322</v>
      </c>
      <c r="B199" s="102"/>
      <c r="C199" s="72" t="s">
        <v>323</v>
      </c>
      <c r="D199" s="55"/>
      <c r="E199" s="55"/>
      <c r="F199" s="55"/>
      <c r="G199" s="55"/>
      <c r="H199" s="55"/>
      <c r="I199" s="55"/>
      <c r="J199" s="55"/>
      <c r="K199" s="60"/>
    </row>
    <row r="200" spans="1:11" s="79" customFormat="1" ht="15.75" x14ac:dyDescent="0.25">
      <c r="A200" s="102" t="s">
        <v>324</v>
      </c>
      <c r="B200" s="102"/>
      <c r="C200" s="72" t="s">
        <v>325</v>
      </c>
      <c r="D200" s="55"/>
      <c r="E200" s="55"/>
      <c r="F200" s="55"/>
      <c r="G200" s="55"/>
      <c r="H200" s="55"/>
      <c r="I200" s="55"/>
      <c r="J200" s="55"/>
      <c r="K200" s="60"/>
    </row>
    <row r="201" spans="1:11" s="79" customFormat="1" ht="15.75" x14ac:dyDescent="0.25">
      <c r="A201" s="102" t="s">
        <v>326</v>
      </c>
      <c r="B201" s="102"/>
      <c r="C201" s="72" t="s">
        <v>327</v>
      </c>
      <c r="D201" s="55"/>
      <c r="E201" s="55"/>
      <c r="F201" s="55"/>
      <c r="G201" s="55"/>
      <c r="H201" s="55"/>
      <c r="I201" s="55"/>
      <c r="J201" s="55"/>
      <c r="K201" s="60"/>
    </row>
    <row r="202" spans="1:11" s="79" customFormat="1" ht="15.75" x14ac:dyDescent="0.25">
      <c r="A202" s="102" t="s">
        <v>328</v>
      </c>
      <c r="B202" s="102"/>
      <c r="C202" s="72" t="s">
        <v>329</v>
      </c>
      <c r="D202" s="55"/>
      <c r="E202" s="55"/>
      <c r="F202" s="55"/>
      <c r="G202" s="55"/>
      <c r="H202" s="55"/>
      <c r="I202" s="55"/>
      <c r="J202" s="55"/>
      <c r="K202" s="60"/>
    </row>
    <row r="203" spans="1:11" s="79" customFormat="1" ht="15.75" x14ac:dyDescent="0.25">
      <c r="A203" s="105" t="s">
        <v>330</v>
      </c>
      <c r="B203" s="106"/>
      <c r="C203" s="106"/>
      <c r="D203" s="106"/>
      <c r="E203" s="106"/>
      <c r="F203" s="106"/>
      <c r="G203" s="106"/>
      <c r="H203" s="106"/>
      <c r="I203" s="106"/>
      <c r="J203" s="106"/>
      <c r="K203" s="107"/>
    </row>
    <row r="204" spans="1:11" s="79" customFormat="1" ht="15.75" x14ac:dyDescent="0.25">
      <c r="A204" s="104" t="s">
        <v>331</v>
      </c>
      <c r="B204" s="104"/>
      <c r="C204" s="48">
        <v>55</v>
      </c>
      <c r="D204" s="63"/>
      <c r="E204" s="63"/>
      <c r="F204" s="63"/>
      <c r="G204" s="63"/>
      <c r="H204" s="63"/>
      <c r="I204" s="63"/>
      <c r="J204" s="63"/>
      <c r="K204" s="87"/>
    </row>
    <row r="205" spans="1:11" s="79" customFormat="1" ht="15.75" x14ac:dyDescent="0.25">
      <c r="A205" s="104" t="s">
        <v>332</v>
      </c>
      <c r="B205" s="104"/>
      <c r="C205" s="48">
        <v>56</v>
      </c>
      <c r="D205" s="63"/>
      <c r="E205" s="63"/>
      <c r="F205" s="63"/>
      <c r="G205" s="63"/>
      <c r="H205" s="63"/>
      <c r="I205" s="63"/>
      <c r="J205" s="63"/>
      <c r="K205" s="87"/>
    </row>
    <row r="206" spans="1:11" s="79" customFormat="1" ht="15.75" x14ac:dyDescent="0.25">
      <c r="A206" s="102" t="s">
        <v>333</v>
      </c>
      <c r="B206" s="102"/>
      <c r="C206" s="72" t="s">
        <v>334</v>
      </c>
      <c r="D206" s="55"/>
      <c r="E206" s="55"/>
      <c r="F206" s="55"/>
      <c r="G206" s="55"/>
      <c r="H206" s="55"/>
      <c r="I206" s="55"/>
      <c r="J206" s="55"/>
      <c r="K206" s="60"/>
    </row>
    <row r="207" spans="1:11" s="79" customFormat="1" ht="15.75" x14ac:dyDescent="0.25">
      <c r="A207" s="102" t="s">
        <v>335</v>
      </c>
      <c r="B207" s="102"/>
      <c r="C207" s="72" t="s">
        <v>336</v>
      </c>
      <c r="D207" s="55"/>
      <c r="E207" s="55"/>
      <c r="F207" s="55"/>
      <c r="G207" s="55"/>
      <c r="H207" s="55"/>
      <c r="I207" s="55"/>
      <c r="J207" s="55"/>
      <c r="K207" s="60"/>
    </row>
    <row r="208" spans="1:11" s="79" customFormat="1" ht="15.75" x14ac:dyDescent="0.25">
      <c r="A208" s="102" t="s">
        <v>337</v>
      </c>
      <c r="B208" s="102"/>
      <c r="C208" s="72" t="s">
        <v>338</v>
      </c>
      <c r="D208" s="55"/>
      <c r="E208" s="55"/>
      <c r="F208" s="55"/>
      <c r="G208" s="55"/>
      <c r="H208" s="55"/>
      <c r="I208" s="55"/>
      <c r="J208" s="55"/>
      <c r="K208" s="60"/>
    </row>
    <row r="209" spans="1:11" s="79" customFormat="1" ht="15.75" x14ac:dyDescent="0.25">
      <c r="A209" s="102" t="s">
        <v>339</v>
      </c>
      <c r="B209" s="102"/>
      <c r="C209" s="72" t="s">
        <v>340</v>
      </c>
      <c r="D209" s="55"/>
      <c r="E209" s="55"/>
      <c r="F209" s="55"/>
      <c r="G209" s="55"/>
      <c r="H209" s="55"/>
      <c r="I209" s="55"/>
      <c r="J209" s="55"/>
      <c r="K209" s="60"/>
    </row>
    <row r="210" spans="1:11" s="79" customFormat="1" ht="15.75" x14ac:dyDescent="0.25">
      <c r="A210" s="102" t="s">
        <v>341</v>
      </c>
      <c r="B210" s="102"/>
      <c r="C210" s="72" t="s">
        <v>342</v>
      </c>
      <c r="D210" s="55"/>
      <c r="E210" s="55"/>
      <c r="F210" s="55"/>
      <c r="G210" s="55"/>
      <c r="H210" s="55"/>
      <c r="I210" s="55"/>
      <c r="J210" s="55"/>
      <c r="K210" s="60"/>
    </row>
    <row r="211" spans="1:11" s="79" customFormat="1" ht="15.75" x14ac:dyDescent="0.25">
      <c r="A211" s="102" t="s">
        <v>343</v>
      </c>
      <c r="B211" s="102"/>
      <c r="C211" s="72" t="s">
        <v>344</v>
      </c>
      <c r="D211" s="55"/>
      <c r="E211" s="55"/>
      <c r="F211" s="55"/>
      <c r="G211" s="55"/>
      <c r="H211" s="55"/>
      <c r="I211" s="55"/>
      <c r="J211" s="55"/>
      <c r="K211" s="60"/>
    </row>
    <row r="212" spans="1:11" s="79" customFormat="1" ht="15.75" x14ac:dyDescent="0.25">
      <c r="A212" s="104" t="s">
        <v>345</v>
      </c>
      <c r="B212" s="104"/>
      <c r="C212" s="72">
        <v>57</v>
      </c>
      <c r="D212" s="53">
        <f>D213</f>
        <v>64</v>
      </c>
      <c r="E212" s="53">
        <f>E213</f>
        <v>2007.1</v>
      </c>
      <c r="F212" s="54">
        <v>2007.1</v>
      </c>
      <c r="G212" s="54">
        <f t="shared" ref="G212:K212" si="67">G213</f>
        <v>8562.4</v>
      </c>
      <c r="H212" s="54">
        <f t="shared" si="67"/>
        <v>2164.6999999999998</v>
      </c>
      <c r="I212" s="54">
        <f t="shared" si="67"/>
        <v>2132.6999999999998</v>
      </c>
      <c r="J212" s="54">
        <f t="shared" si="67"/>
        <v>2132.5</v>
      </c>
      <c r="K212" s="54">
        <f t="shared" si="67"/>
        <v>2132.5</v>
      </c>
    </row>
    <row r="213" spans="1:11" s="79" customFormat="1" ht="15.75" x14ac:dyDescent="0.25">
      <c r="A213" s="102" t="s">
        <v>346</v>
      </c>
      <c r="B213" s="102"/>
      <c r="C213" s="72" t="s">
        <v>347</v>
      </c>
      <c r="D213" s="56">
        <v>64</v>
      </c>
      <c r="E213" s="56">
        <v>2007.1</v>
      </c>
      <c r="F213" s="57">
        <v>2007.1</v>
      </c>
      <c r="G213" s="57">
        <f>H213+I213+J213+K213</f>
        <v>8562.4</v>
      </c>
      <c r="H213" s="57">
        <f>H114+H113+H23+H115</f>
        <v>2164.6999999999998</v>
      </c>
      <c r="I213" s="57">
        <f t="shared" ref="I213:K213" si="68">I114+I113+I23+I115</f>
        <v>2132.6999999999998</v>
      </c>
      <c r="J213" s="57">
        <f t="shared" si="68"/>
        <v>2132.5</v>
      </c>
      <c r="K213" s="57">
        <f t="shared" si="68"/>
        <v>2132.5</v>
      </c>
    </row>
    <row r="214" spans="1:11" s="79" customFormat="1" ht="15.75" x14ac:dyDescent="0.25">
      <c r="A214" s="104" t="s">
        <v>348</v>
      </c>
      <c r="B214" s="104"/>
      <c r="C214" s="88">
        <v>58</v>
      </c>
      <c r="D214" s="63"/>
      <c r="E214" s="63"/>
      <c r="F214" s="63"/>
      <c r="G214" s="63"/>
      <c r="H214" s="63"/>
      <c r="I214" s="63"/>
      <c r="J214" s="63"/>
      <c r="K214" s="87"/>
    </row>
    <row r="215" spans="1:11" s="79" customFormat="1" ht="15.75" x14ac:dyDescent="0.25">
      <c r="A215" s="104" t="s">
        <v>349</v>
      </c>
      <c r="B215" s="104"/>
      <c r="C215" s="88">
        <v>59</v>
      </c>
      <c r="D215" s="63"/>
      <c r="E215" s="63"/>
      <c r="F215" s="63"/>
      <c r="G215" s="63"/>
      <c r="H215" s="63"/>
      <c r="I215" s="63"/>
      <c r="J215" s="63"/>
      <c r="K215" s="87"/>
    </row>
    <row r="216" spans="1:11" s="79" customFormat="1" ht="15.75" x14ac:dyDescent="0.25">
      <c r="A216" s="104" t="s">
        <v>350</v>
      </c>
      <c r="B216" s="104"/>
      <c r="C216" s="88">
        <v>60</v>
      </c>
      <c r="D216" s="63"/>
      <c r="E216" s="63"/>
      <c r="F216" s="63"/>
      <c r="G216" s="63"/>
      <c r="H216" s="63"/>
      <c r="I216" s="63"/>
      <c r="J216" s="63"/>
      <c r="K216" s="87"/>
    </row>
    <row r="217" spans="1:11" s="79" customFormat="1" ht="15.75" x14ac:dyDescent="0.25">
      <c r="A217" s="104" t="s">
        <v>351</v>
      </c>
      <c r="B217" s="104"/>
      <c r="C217" s="88">
        <v>61</v>
      </c>
      <c r="D217" s="63"/>
      <c r="E217" s="63"/>
      <c r="F217" s="63"/>
      <c r="G217" s="63"/>
      <c r="H217" s="63"/>
      <c r="I217" s="63"/>
      <c r="J217" s="63"/>
      <c r="K217" s="87"/>
    </row>
    <row r="218" spans="1:11" s="79" customFormat="1" ht="15.75" x14ac:dyDescent="0.25">
      <c r="A218" s="105" t="s">
        <v>352</v>
      </c>
      <c r="B218" s="106"/>
      <c r="C218" s="106"/>
      <c r="D218" s="106"/>
      <c r="E218" s="106"/>
      <c r="F218" s="106"/>
      <c r="G218" s="106"/>
      <c r="H218" s="106"/>
      <c r="I218" s="106"/>
      <c r="J218" s="106"/>
      <c r="K218" s="107"/>
    </row>
    <row r="219" spans="1:11" s="79" customFormat="1" ht="15.75" x14ac:dyDescent="0.25">
      <c r="A219" s="104" t="s">
        <v>353</v>
      </c>
      <c r="B219" s="104"/>
      <c r="C219" s="48">
        <v>62</v>
      </c>
      <c r="D219" s="63">
        <f>SUM(D220:D222)</f>
        <v>0</v>
      </c>
      <c r="E219" s="63">
        <f t="shared" ref="E219:K219" si="69">SUM(E220:E222)</f>
        <v>0</v>
      </c>
      <c r="F219" s="63">
        <f t="shared" si="69"/>
        <v>0</v>
      </c>
      <c r="G219" s="63">
        <f t="shared" si="69"/>
        <v>0</v>
      </c>
      <c r="H219" s="63">
        <f t="shared" si="69"/>
        <v>0</v>
      </c>
      <c r="I219" s="63">
        <f t="shared" si="69"/>
        <v>0</v>
      </c>
      <c r="J219" s="63">
        <f t="shared" si="69"/>
        <v>0</v>
      </c>
      <c r="K219" s="48">
        <f t="shared" si="69"/>
        <v>0</v>
      </c>
    </row>
    <row r="220" spans="1:11" s="79" customFormat="1" ht="15.75" x14ac:dyDescent="0.25">
      <c r="A220" s="102" t="s">
        <v>354</v>
      </c>
      <c r="B220" s="102"/>
      <c r="C220" s="72" t="s">
        <v>355</v>
      </c>
      <c r="D220" s="55"/>
      <c r="E220" s="55"/>
      <c r="F220" s="55"/>
      <c r="G220" s="55"/>
      <c r="H220" s="55"/>
      <c r="I220" s="55"/>
      <c r="J220" s="55"/>
      <c r="K220" s="60"/>
    </row>
    <row r="221" spans="1:11" s="79" customFormat="1" ht="15.75" x14ac:dyDescent="0.25">
      <c r="A221" s="102" t="s">
        <v>356</v>
      </c>
      <c r="B221" s="102"/>
      <c r="C221" s="72" t="s">
        <v>357</v>
      </c>
      <c r="D221" s="55"/>
      <c r="E221" s="55"/>
      <c r="F221" s="55"/>
      <c r="G221" s="55"/>
      <c r="H221" s="55"/>
      <c r="I221" s="55"/>
      <c r="J221" s="55"/>
      <c r="K221" s="60"/>
    </row>
    <row r="222" spans="1:11" s="79" customFormat="1" ht="15.75" x14ac:dyDescent="0.25">
      <c r="A222" s="102" t="s">
        <v>358</v>
      </c>
      <c r="B222" s="102"/>
      <c r="C222" s="72" t="s">
        <v>359</v>
      </c>
      <c r="D222" s="55"/>
      <c r="E222" s="55"/>
      <c r="F222" s="55"/>
      <c r="G222" s="55"/>
      <c r="H222" s="55"/>
      <c r="I222" s="55"/>
      <c r="J222" s="55"/>
      <c r="K222" s="60"/>
    </row>
    <row r="223" spans="1:11" s="79" customFormat="1" ht="15.75" x14ac:dyDescent="0.25">
      <c r="A223" s="104" t="s">
        <v>360</v>
      </c>
      <c r="B223" s="104"/>
      <c r="C223" s="48">
        <v>63</v>
      </c>
      <c r="D223" s="63">
        <f>D224+D227+D230</f>
        <v>0</v>
      </c>
      <c r="E223" s="63">
        <f t="shared" ref="E223:K223" si="70">E224+E227+E230</f>
        <v>0</v>
      </c>
      <c r="F223" s="63">
        <f t="shared" si="70"/>
        <v>0</v>
      </c>
      <c r="G223" s="63">
        <f t="shared" si="70"/>
        <v>0</v>
      </c>
      <c r="H223" s="63">
        <f t="shared" si="70"/>
        <v>0</v>
      </c>
      <c r="I223" s="63">
        <f t="shared" si="70"/>
        <v>0</v>
      </c>
      <c r="J223" s="63">
        <f t="shared" si="70"/>
        <v>0</v>
      </c>
      <c r="K223" s="48">
        <f t="shared" si="70"/>
        <v>0</v>
      </c>
    </row>
    <row r="224" spans="1:11" s="79" customFormat="1" ht="15.75" x14ac:dyDescent="0.25">
      <c r="A224" s="108" t="s">
        <v>361</v>
      </c>
      <c r="B224" s="108"/>
      <c r="C224" s="73" t="s">
        <v>362</v>
      </c>
      <c r="D224" s="71">
        <f>SUM(D225:D226)</f>
        <v>0</v>
      </c>
      <c r="E224" s="71">
        <f t="shared" ref="E224:K224" si="71">SUM(E225:E226)</f>
        <v>0</v>
      </c>
      <c r="F224" s="71">
        <f t="shared" si="71"/>
        <v>0</v>
      </c>
      <c r="G224" s="71">
        <f t="shared" si="71"/>
        <v>0</v>
      </c>
      <c r="H224" s="71">
        <f t="shared" si="71"/>
        <v>0</v>
      </c>
      <c r="I224" s="71">
        <f t="shared" si="71"/>
        <v>0</v>
      </c>
      <c r="J224" s="71">
        <f t="shared" si="71"/>
        <v>0</v>
      </c>
      <c r="K224" s="74">
        <f t="shared" si="71"/>
        <v>0</v>
      </c>
    </row>
    <row r="225" spans="1:11" s="79" customFormat="1" ht="15.75" x14ac:dyDescent="0.25">
      <c r="A225" s="102" t="s">
        <v>288</v>
      </c>
      <c r="B225" s="102"/>
      <c r="C225" s="72" t="s">
        <v>363</v>
      </c>
      <c r="D225" s="55"/>
      <c r="E225" s="55"/>
      <c r="F225" s="55"/>
      <c r="G225" s="55"/>
      <c r="H225" s="55"/>
      <c r="I225" s="55"/>
      <c r="J225" s="55"/>
      <c r="K225" s="60"/>
    </row>
    <row r="226" spans="1:11" s="79" customFormat="1" ht="15.75" x14ac:dyDescent="0.25">
      <c r="A226" s="102" t="s">
        <v>290</v>
      </c>
      <c r="B226" s="102"/>
      <c r="C226" s="72" t="s">
        <v>364</v>
      </c>
      <c r="D226" s="55"/>
      <c r="E226" s="55"/>
      <c r="F226" s="55"/>
      <c r="G226" s="55"/>
      <c r="H226" s="55"/>
      <c r="I226" s="55"/>
      <c r="J226" s="55"/>
      <c r="K226" s="60"/>
    </row>
    <row r="227" spans="1:11" s="79" customFormat="1" ht="15.75" x14ac:dyDescent="0.25">
      <c r="A227" s="108" t="s">
        <v>365</v>
      </c>
      <c r="B227" s="108"/>
      <c r="C227" s="73" t="s">
        <v>366</v>
      </c>
      <c r="D227" s="71">
        <f>SUM(D228:D229)</f>
        <v>0</v>
      </c>
      <c r="E227" s="71">
        <f>SUM(E228:E229)</f>
        <v>0</v>
      </c>
      <c r="F227" s="71">
        <f t="shared" ref="F227:K227" si="72">SUM(F228:F229)</f>
        <v>0</v>
      </c>
      <c r="G227" s="71">
        <f t="shared" si="72"/>
        <v>0</v>
      </c>
      <c r="H227" s="71">
        <f t="shared" si="72"/>
        <v>0</v>
      </c>
      <c r="I227" s="71">
        <f t="shared" si="72"/>
        <v>0</v>
      </c>
      <c r="J227" s="71">
        <f t="shared" si="72"/>
        <v>0</v>
      </c>
      <c r="K227" s="74">
        <f t="shared" si="72"/>
        <v>0</v>
      </c>
    </row>
    <row r="228" spans="1:11" s="79" customFormat="1" ht="15.75" x14ac:dyDescent="0.25">
      <c r="A228" s="102" t="s">
        <v>288</v>
      </c>
      <c r="B228" s="102"/>
      <c r="C228" s="72" t="s">
        <v>367</v>
      </c>
      <c r="D228" s="55"/>
      <c r="E228" s="55"/>
      <c r="F228" s="55"/>
      <c r="G228" s="55"/>
      <c r="H228" s="55"/>
      <c r="I228" s="55"/>
      <c r="J228" s="55"/>
      <c r="K228" s="60"/>
    </row>
    <row r="229" spans="1:11" s="79" customFormat="1" ht="15.75" x14ac:dyDescent="0.25">
      <c r="A229" s="102" t="s">
        <v>290</v>
      </c>
      <c r="B229" s="102"/>
      <c r="C229" s="72" t="s">
        <v>368</v>
      </c>
      <c r="D229" s="55"/>
      <c r="E229" s="55"/>
      <c r="F229" s="55"/>
      <c r="G229" s="55"/>
      <c r="H229" s="55"/>
      <c r="I229" s="76"/>
      <c r="J229" s="76"/>
      <c r="K229" s="60"/>
    </row>
    <row r="230" spans="1:11" s="79" customFormat="1" ht="15.75" x14ac:dyDescent="0.25">
      <c r="A230" s="108" t="s">
        <v>369</v>
      </c>
      <c r="B230" s="108"/>
      <c r="C230" s="73" t="s">
        <v>370</v>
      </c>
      <c r="D230" s="71">
        <f>SUM(D231:D232)</f>
        <v>0</v>
      </c>
      <c r="E230" s="71">
        <f t="shared" ref="E230:K230" si="73">SUM(E231:E232)</f>
        <v>0</v>
      </c>
      <c r="F230" s="71">
        <f t="shared" si="73"/>
        <v>0</v>
      </c>
      <c r="G230" s="71">
        <f t="shared" si="73"/>
        <v>0</v>
      </c>
      <c r="H230" s="71">
        <f t="shared" si="73"/>
        <v>0</v>
      </c>
      <c r="I230" s="71">
        <f t="shared" si="73"/>
        <v>0</v>
      </c>
      <c r="J230" s="71">
        <f t="shared" si="73"/>
        <v>0</v>
      </c>
      <c r="K230" s="74">
        <f t="shared" si="73"/>
        <v>0</v>
      </c>
    </row>
    <row r="231" spans="1:11" s="79" customFormat="1" ht="15.75" x14ac:dyDescent="0.25">
      <c r="A231" s="102" t="s">
        <v>288</v>
      </c>
      <c r="B231" s="102"/>
      <c r="C231" s="72" t="s">
        <v>371</v>
      </c>
      <c r="D231" s="76"/>
      <c r="E231" s="76"/>
      <c r="F231" s="76"/>
      <c r="G231" s="76"/>
      <c r="H231" s="76"/>
      <c r="I231" s="76"/>
      <c r="J231" s="76"/>
      <c r="K231" s="60"/>
    </row>
    <row r="232" spans="1:11" s="79" customFormat="1" ht="15.75" x14ac:dyDescent="0.25">
      <c r="A232" s="102" t="s">
        <v>290</v>
      </c>
      <c r="B232" s="102"/>
      <c r="C232" s="72" t="s">
        <v>372</v>
      </c>
      <c r="D232" s="76"/>
      <c r="E232" s="76"/>
      <c r="F232" s="76"/>
      <c r="G232" s="76"/>
      <c r="H232" s="76"/>
      <c r="I232" s="76"/>
      <c r="J232" s="76"/>
      <c r="K232" s="60"/>
    </row>
    <row r="233" spans="1:11" s="79" customFormat="1" ht="15.75" x14ac:dyDescent="0.25">
      <c r="A233" s="104" t="s">
        <v>373</v>
      </c>
      <c r="B233" s="104"/>
      <c r="C233" s="48">
        <v>64</v>
      </c>
      <c r="D233" s="77">
        <f>SUM(D234:D236)</f>
        <v>0</v>
      </c>
      <c r="E233" s="77">
        <f t="shared" ref="E233:K233" si="74">SUM(E234:E236)</f>
        <v>0</v>
      </c>
      <c r="F233" s="77">
        <f t="shared" si="74"/>
        <v>0</v>
      </c>
      <c r="G233" s="77">
        <f t="shared" si="74"/>
        <v>0</v>
      </c>
      <c r="H233" s="77">
        <f t="shared" si="74"/>
        <v>0</v>
      </c>
      <c r="I233" s="77">
        <f t="shared" si="74"/>
        <v>0</v>
      </c>
      <c r="J233" s="77">
        <f t="shared" si="74"/>
        <v>0</v>
      </c>
      <c r="K233" s="87">
        <f t="shared" si="74"/>
        <v>0</v>
      </c>
    </row>
    <row r="234" spans="1:11" s="79" customFormat="1" ht="15.75" x14ac:dyDescent="0.25">
      <c r="A234" s="102" t="s">
        <v>354</v>
      </c>
      <c r="B234" s="102"/>
      <c r="C234" s="72" t="s">
        <v>374</v>
      </c>
      <c r="D234" s="76"/>
      <c r="E234" s="76"/>
      <c r="F234" s="76"/>
      <c r="G234" s="76"/>
      <c r="H234" s="76"/>
      <c r="I234" s="76"/>
      <c r="J234" s="76"/>
      <c r="K234" s="60"/>
    </row>
    <row r="235" spans="1:11" s="79" customFormat="1" ht="15.75" x14ac:dyDescent="0.25">
      <c r="A235" s="102" t="s">
        <v>356</v>
      </c>
      <c r="B235" s="102"/>
      <c r="C235" s="72" t="s">
        <v>375</v>
      </c>
      <c r="D235" s="76"/>
      <c r="E235" s="76"/>
      <c r="F235" s="76"/>
      <c r="G235" s="76"/>
      <c r="H235" s="76"/>
      <c r="I235" s="76"/>
      <c r="J235" s="76"/>
      <c r="K235" s="60"/>
    </row>
    <row r="236" spans="1:11" s="79" customFormat="1" ht="15.75" x14ac:dyDescent="0.25">
      <c r="A236" s="102" t="s">
        <v>358</v>
      </c>
      <c r="B236" s="102"/>
      <c r="C236" s="72" t="s">
        <v>376</v>
      </c>
      <c r="D236" s="76"/>
      <c r="E236" s="76"/>
      <c r="F236" s="76"/>
      <c r="G236" s="76"/>
      <c r="H236" s="76"/>
      <c r="I236" s="76"/>
      <c r="J236" s="76"/>
      <c r="K236" s="60"/>
    </row>
    <row r="237" spans="1:11" s="79" customFormat="1" ht="15.75" x14ac:dyDescent="0.25">
      <c r="A237" s="105" t="s">
        <v>377</v>
      </c>
      <c r="B237" s="106"/>
      <c r="C237" s="106"/>
      <c r="D237" s="106"/>
      <c r="E237" s="106"/>
      <c r="F237" s="106"/>
      <c r="G237" s="106"/>
      <c r="H237" s="106"/>
      <c r="I237" s="106"/>
      <c r="J237" s="106"/>
      <c r="K237" s="107"/>
    </row>
    <row r="238" spans="1:11" s="79" customFormat="1" ht="15.75" x14ac:dyDescent="0.25">
      <c r="A238" s="104" t="s">
        <v>378</v>
      </c>
      <c r="B238" s="104"/>
      <c r="C238" s="48">
        <v>65</v>
      </c>
      <c r="D238" s="77"/>
      <c r="E238" s="77"/>
      <c r="F238" s="77"/>
      <c r="G238" s="77"/>
      <c r="H238" s="77"/>
      <c r="I238" s="77"/>
      <c r="J238" s="77"/>
      <c r="K238" s="87"/>
    </row>
    <row r="239" spans="1:11" s="79" customFormat="1" ht="15.75" x14ac:dyDescent="0.25">
      <c r="A239" s="104" t="s">
        <v>379</v>
      </c>
      <c r="B239" s="104"/>
      <c r="C239" s="48">
        <v>66</v>
      </c>
      <c r="D239" s="77"/>
      <c r="E239" s="77"/>
      <c r="F239" s="77"/>
      <c r="G239" s="77"/>
      <c r="H239" s="77"/>
      <c r="I239" s="77"/>
      <c r="J239" s="77"/>
      <c r="K239" s="87"/>
    </row>
    <row r="240" spans="1:11" s="79" customFormat="1" ht="15.75" x14ac:dyDescent="0.25">
      <c r="A240" s="104" t="s">
        <v>380</v>
      </c>
      <c r="B240" s="104"/>
      <c r="C240" s="48">
        <v>67</v>
      </c>
      <c r="D240" s="77"/>
      <c r="E240" s="77"/>
      <c r="F240" s="77"/>
      <c r="G240" s="77"/>
      <c r="H240" s="77"/>
      <c r="I240" s="77"/>
      <c r="J240" s="77"/>
      <c r="K240" s="87"/>
    </row>
    <row r="241" spans="1:11" s="79" customFormat="1" ht="15.75" x14ac:dyDescent="0.25">
      <c r="A241" s="104" t="s">
        <v>381</v>
      </c>
      <c r="B241" s="104"/>
      <c r="C241" s="48">
        <v>68</v>
      </c>
      <c r="D241" s="77"/>
      <c r="E241" s="77"/>
      <c r="F241" s="77"/>
      <c r="G241" s="77"/>
      <c r="H241" s="77"/>
      <c r="I241" s="77"/>
      <c r="J241" s="77"/>
      <c r="K241" s="87"/>
    </row>
    <row r="242" spans="1:11" s="79" customFormat="1" ht="15.75" x14ac:dyDescent="0.25">
      <c r="A242" s="105" t="s">
        <v>382</v>
      </c>
      <c r="B242" s="106"/>
      <c r="C242" s="106"/>
      <c r="D242" s="106"/>
      <c r="E242" s="106"/>
      <c r="F242" s="106"/>
      <c r="G242" s="106"/>
      <c r="H242" s="106"/>
      <c r="I242" s="106"/>
      <c r="J242" s="106"/>
      <c r="K242" s="107"/>
    </row>
    <row r="243" spans="1:11" s="79" customFormat="1" ht="15.75" x14ac:dyDescent="0.25">
      <c r="A243" s="102" t="s">
        <v>425</v>
      </c>
      <c r="B243" s="103"/>
      <c r="C243" s="87">
        <v>69</v>
      </c>
      <c r="D243" s="77">
        <f>SUM(D244:D246)</f>
        <v>29</v>
      </c>
      <c r="E243" s="77">
        <f t="shared" ref="E243:F243" si="75">SUM(E244:E246)</f>
        <v>31</v>
      </c>
      <c r="F243" s="77">
        <f t="shared" si="75"/>
        <v>35</v>
      </c>
      <c r="G243" s="77">
        <f>SUM(G244:G247)</f>
        <v>59</v>
      </c>
      <c r="H243" s="77">
        <f>SUM(H244:H247)</f>
        <v>59</v>
      </c>
      <c r="I243" s="77">
        <f>SUM(I244:I247)</f>
        <v>59</v>
      </c>
      <c r="J243" s="77">
        <f>SUM(J244:J247)</f>
        <v>59</v>
      </c>
      <c r="K243" s="87">
        <f>SUM(K244:K247)</f>
        <v>59</v>
      </c>
    </row>
    <row r="244" spans="1:11" s="79" customFormat="1" ht="15.75" x14ac:dyDescent="0.25">
      <c r="A244" s="102" t="s">
        <v>383</v>
      </c>
      <c r="B244" s="103"/>
      <c r="C244" s="89" t="s">
        <v>384</v>
      </c>
      <c r="D244" s="76">
        <v>1</v>
      </c>
      <c r="E244" s="76">
        <v>1</v>
      </c>
      <c r="F244" s="76">
        <v>1</v>
      </c>
      <c r="G244" s="76">
        <v>1</v>
      </c>
      <c r="H244" s="76">
        <v>1</v>
      </c>
      <c r="I244" s="76">
        <v>1</v>
      </c>
      <c r="J244" s="76">
        <v>1</v>
      </c>
      <c r="K244" s="60">
        <v>1</v>
      </c>
    </row>
    <row r="245" spans="1:11" ht="15.75" x14ac:dyDescent="0.25">
      <c r="A245" s="98" t="s">
        <v>385</v>
      </c>
      <c r="B245" s="99"/>
      <c r="C245" s="31" t="s">
        <v>386</v>
      </c>
      <c r="D245" s="26">
        <v>3</v>
      </c>
      <c r="E245" s="27">
        <v>3</v>
      </c>
      <c r="F245" s="26">
        <v>3</v>
      </c>
      <c r="G245" s="26">
        <v>3</v>
      </c>
      <c r="H245" s="26">
        <v>3</v>
      </c>
      <c r="I245" s="26">
        <v>3</v>
      </c>
      <c r="J245" s="26">
        <v>3</v>
      </c>
      <c r="K245" s="19">
        <v>3</v>
      </c>
    </row>
    <row r="246" spans="1:11" ht="15.75" x14ac:dyDescent="0.25">
      <c r="A246" s="98" t="s">
        <v>387</v>
      </c>
      <c r="B246" s="99"/>
      <c r="C246" s="31" t="s">
        <v>388</v>
      </c>
      <c r="D246" s="26">
        <v>25</v>
      </c>
      <c r="E246" s="27">
        <v>27</v>
      </c>
      <c r="F246" s="26">
        <v>31</v>
      </c>
      <c r="G246" s="26">
        <v>49</v>
      </c>
      <c r="H246" s="26">
        <v>49</v>
      </c>
      <c r="I246" s="26">
        <v>49</v>
      </c>
      <c r="J246" s="26">
        <v>49</v>
      </c>
      <c r="K246" s="19">
        <v>49</v>
      </c>
    </row>
    <row r="247" spans="1:11" ht="15.75" x14ac:dyDescent="0.25">
      <c r="A247" s="94" t="s">
        <v>389</v>
      </c>
      <c r="B247" s="95"/>
      <c r="C247" s="31" t="s">
        <v>390</v>
      </c>
      <c r="D247" s="26"/>
      <c r="E247" s="27">
        <v>6</v>
      </c>
      <c r="F247" s="26">
        <v>6</v>
      </c>
      <c r="G247" s="26">
        <v>6</v>
      </c>
      <c r="H247" s="26">
        <v>6</v>
      </c>
      <c r="I247" s="26">
        <v>6</v>
      </c>
      <c r="J247" s="26">
        <v>6</v>
      </c>
      <c r="K247" s="19">
        <v>6</v>
      </c>
    </row>
    <row r="248" spans="1:11" ht="15.75" x14ac:dyDescent="0.25">
      <c r="A248" s="96" t="s">
        <v>391</v>
      </c>
      <c r="B248" s="96"/>
      <c r="C248" s="25">
        <v>70</v>
      </c>
      <c r="D248" s="32">
        <f>SUM(D249:D251)</f>
        <v>2148.4</v>
      </c>
      <c r="E248" s="21">
        <f>SUM(E249:E252)</f>
        <v>8781.5999999999985</v>
      </c>
      <c r="F248" s="33">
        <f>SUM(F249:F252)</f>
        <v>8781.5999999999985</v>
      </c>
      <c r="G248" s="33">
        <f>SUM(G249:G252)</f>
        <v>16307.4</v>
      </c>
      <c r="H248" s="21">
        <f>SUM(H249:H252)</f>
        <v>4076.9999999999995</v>
      </c>
      <c r="I248" s="21">
        <f t="shared" ref="I248:K248" si="76">SUM(I249:I252)</f>
        <v>4076.7999999999997</v>
      </c>
      <c r="J248" s="21">
        <f t="shared" si="76"/>
        <v>4076.8999999999996</v>
      </c>
      <c r="K248" s="21">
        <f t="shared" si="76"/>
        <v>4076.7</v>
      </c>
    </row>
    <row r="249" spans="1:11" ht="15.75" x14ac:dyDescent="0.25">
      <c r="A249" s="98" t="s">
        <v>383</v>
      </c>
      <c r="B249" s="99"/>
      <c r="C249" s="31" t="s">
        <v>392</v>
      </c>
      <c r="D249" s="34">
        <v>180.6</v>
      </c>
      <c r="E249" s="18">
        <v>406.6</v>
      </c>
      <c r="F249" s="20">
        <v>406.6</v>
      </c>
      <c r="G249" s="20">
        <f>H249+I249+J249+K249</f>
        <v>444</v>
      </c>
      <c r="H249" s="18">
        <v>111</v>
      </c>
      <c r="I249" s="18">
        <v>111</v>
      </c>
      <c r="J249" s="18">
        <v>111</v>
      </c>
      <c r="K249" s="18">
        <v>111</v>
      </c>
    </row>
    <row r="250" spans="1:11" ht="15.75" x14ac:dyDescent="0.25">
      <c r="A250" s="98" t="s">
        <v>385</v>
      </c>
      <c r="B250" s="99"/>
      <c r="C250" s="31" t="s">
        <v>393</v>
      </c>
      <c r="D250" s="34">
        <v>347.4</v>
      </c>
      <c r="E250" s="18">
        <v>773.6</v>
      </c>
      <c r="F250" s="20">
        <v>773.6</v>
      </c>
      <c r="G250" s="20">
        <f>H250+I250+J250+K250</f>
        <v>1074.5999999999999</v>
      </c>
      <c r="H250" s="35">
        <f>H55-H249</f>
        <v>268.7</v>
      </c>
      <c r="I250" s="35">
        <f>I55-I249</f>
        <v>268.7</v>
      </c>
      <c r="J250" s="35">
        <f>J55-J249</f>
        <v>268.60000000000002</v>
      </c>
      <c r="K250" s="35">
        <f>K55-K249</f>
        <v>268.60000000000002</v>
      </c>
    </row>
    <row r="251" spans="1:11" ht="15.75" x14ac:dyDescent="0.25">
      <c r="A251" s="98" t="s">
        <v>387</v>
      </c>
      <c r="B251" s="99"/>
      <c r="C251" s="31" t="s">
        <v>394</v>
      </c>
      <c r="D251" s="34">
        <v>1620.4</v>
      </c>
      <c r="E251" s="18">
        <v>6400.9</v>
      </c>
      <c r="F251" s="20">
        <v>6400.9</v>
      </c>
      <c r="G251" s="20">
        <f>H251+I251+J251+K251</f>
        <v>12878</v>
      </c>
      <c r="H251" s="20">
        <f>H35+H39</f>
        <v>3219.6</v>
      </c>
      <c r="I251" s="20">
        <f>I35+I39</f>
        <v>3219.4</v>
      </c>
      <c r="J251" s="20">
        <f>J35+J39</f>
        <v>3219.6</v>
      </c>
      <c r="K251" s="20">
        <f>K35+K39</f>
        <v>3219.4</v>
      </c>
    </row>
    <row r="252" spans="1:11" s="93" customFormat="1" ht="15.75" x14ac:dyDescent="0.25">
      <c r="A252" s="100" t="s">
        <v>389</v>
      </c>
      <c r="B252" s="101"/>
      <c r="C252" s="90"/>
      <c r="D252" s="91"/>
      <c r="E252" s="92">
        <v>1200.5</v>
      </c>
      <c r="F252" s="35">
        <v>1200.5</v>
      </c>
      <c r="G252" s="35">
        <f>H252+I252+J252+K252</f>
        <v>1910.8</v>
      </c>
      <c r="H252" s="35">
        <f>H37</f>
        <v>477.7</v>
      </c>
      <c r="I252" s="35">
        <f>I37</f>
        <v>477.7</v>
      </c>
      <c r="J252" s="35">
        <f>J37</f>
        <v>477.7</v>
      </c>
      <c r="K252" s="35">
        <f>K37</f>
        <v>477.7</v>
      </c>
    </row>
    <row r="253" spans="1:11" ht="15.75" x14ac:dyDescent="0.25">
      <c r="A253" s="96" t="s">
        <v>395</v>
      </c>
      <c r="B253" s="96"/>
      <c r="C253" s="25">
        <v>71</v>
      </c>
      <c r="D253" s="32">
        <f>SUM(D254:D256)</f>
        <v>2623.3</v>
      </c>
      <c r="E253" s="36">
        <f>SUM(E254:E257)</f>
        <v>10714.741999999998</v>
      </c>
      <c r="F253" s="32">
        <f>SUM(F254:F257)</f>
        <v>10713.599999999999</v>
      </c>
      <c r="G253" s="32">
        <f>SUM(G254:G257)</f>
        <v>19896.034</v>
      </c>
      <c r="H253" s="32">
        <f>SUM(H254:H257)</f>
        <v>4973.9399999999996</v>
      </c>
      <c r="I253" s="32">
        <f t="shared" ref="I253:K253" si="77">SUM(I254:I257)</f>
        <v>4973.7020000000002</v>
      </c>
      <c r="J253" s="32">
        <f t="shared" si="77"/>
        <v>4973.8179999999993</v>
      </c>
      <c r="K253" s="32">
        <f t="shared" si="77"/>
        <v>4973.5739999999996</v>
      </c>
    </row>
    <row r="254" spans="1:11" ht="15.75" x14ac:dyDescent="0.25">
      <c r="A254" s="98" t="s">
        <v>383</v>
      </c>
      <c r="B254" s="99"/>
      <c r="C254" s="31" t="s">
        <v>396</v>
      </c>
      <c r="D254" s="34">
        <v>220.3</v>
      </c>
      <c r="E254" s="18">
        <f t="shared" ref="E254:E256" si="78">E249*1.22</f>
        <v>496.05200000000002</v>
      </c>
      <c r="F254" s="18">
        <v>496.1</v>
      </c>
      <c r="G254" s="20">
        <f>SUM(H254:K254)</f>
        <v>541.67999999999995</v>
      </c>
      <c r="H254" s="20">
        <f t="shared" ref="H254:J254" si="79">H249*1.22</f>
        <v>135.41999999999999</v>
      </c>
      <c r="I254" s="20">
        <f t="shared" si="79"/>
        <v>135.41999999999999</v>
      </c>
      <c r="J254" s="20">
        <f t="shared" si="79"/>
        <v>135.41999999999999</v>
      </c>
      <c r="K254" s="20">
        <f>K249*1.22</f>
        <v>135.41999999999999</v>
      </c>
    </row>
    <row r="255" spans="1:11" ht="15.75" x14ac:dyDescent="0.25">
      <c r="A255" s="98" t="s">
        <v>385</v>
      </c>
      <c r="B255" s="99"/>
      <c r="C255" s="31" t="s">
        <v>397</v>
      </c>
      <c r="D255" s="34">
        <v>423.9</v>
      </c>
      <c r="E255" s="18">
        <f t="shared" si="78"/>
        <v>943.79200000000003</v>
      </c>
      <c r="F255" s="18">
        <v>943.9</v>
      </c>
      <c r="G255" s="20">
        <f t="shared" ref="G255:G262" si="80">SUM(H255:K255)</f>
        <v>1311.0119999999999</v>
      </c>
      <c r="H255" s="20">
        <f>H55+H56-H254</f>
        <v>327.81399999999996</v>
      </c>
      <c r="I255" s="20">
        <f>I55+I56-I254</f>
        <v>327.81399999999996</v>
      </c>
      <c r="J255" s="20">
        <f>J55+J56-J254</f>
        <v>327.69200000000001</v>
      </c>
      <c r="K255" s="20">
        <f>K55+K56-K254</f>
        <v>327.69200000000001</v>
      </c>
    </row>
    <row r="256" spans="1:11" ht="15.75" x14ac:dyDescent="0.25">
      <c r="A256" s="98" t="s">
        <v>387</v>
      </c>
      <c r="B256" s="99"/>
      <c r="C256" s="31" t="s">
        <v>398</v>
      </c>
      <c r="D256" s="34">
        <v>1979.1</v>
      </c>
      <c r="E256" s="18">
        <f t="shared" si="78"/>
        <v>7809.097999999999</v>
      </c>
      <c r="F256" s="18">
        <v>7807.8</v>
      </c>
      <c r="G256" s="20">
        <f t="shared" si="80"/>
        <v>15711.16</v>
      </c>
      <c r="H256" s="20">
        <f>H35+H36+H39+H40</f>
        <v>3927.9119999999998</v>
      </c>
      <c r="I256" s="20">
        <f>I35+I36+I39+I40</f>
        <v>3927.6680000000001</v>
      </c>
      <c r="J256" s="20">
        <f>J35+J36+J39+J40</f>
        <v>3927.9119999999998</v>
      </c>
      <c r="K256" s="20">
        <f>K35+K36+K39+K40</f>
        <v>3927.6680000000001</v>
      </c>
    </row>
    <row r="257" spans="1:11" ht="15.75" x14ac:dyDescent="0.25">
      <c r="A257" s="94" t="s">
        <v>389</v>
      </c>
      <c r="B257" s="95"/>
      <c r="C257" s="31" t="s">
        <v>399</v>
      </c>
      <c r="D257" s="26"/>
      <c r="E257" s="18">
        <v>1465.8</v>
      </c>
      <c r="F257" s="18">
        <v>1465.8</v>
      </c>
      <c r="G257" s="20">
        <f>SUM(H257:K257)+1</f>
        <v>2332.1819999999998</v>
      </c>
      <c r="H257" s="20">
        <f>H37+H38</f>
        <v>582.79399999999998</v>
      </c>
      <c r="I257" s="20">
        <f>I37+I38</f>
        <v>582.79999999999995</v>
      </c>
      <c r="J257" s="20">
        <f>J37+J38</f>
        <v>582.79399999999998</v>
      </c>
      <c r="K257" s="20">
        <f>K37+K38</f>
        <v>582.79399999999998</v>
      </c>
    </row>
    <row r="258" spans="1:11" ht="31.5" customHeight="1" x14ac:dyDescent="0.25">
      <c r="A258" s="96" t="s">
        <v>400</v>
      </c>
      <c r="B258" s="97"/>
      <c r="C258" s="25">
        <v>72</v>
      </c>
      <c r="D258" s="32">
        <f>SUM(D259:D261)</f>
        <v>72.7</v>
      </c>
      <c r="E258" s="21">
        <f>SUM(E259:E262)</f>
        <v>446.5</v>
      </c>
      <c r="F258" s="33">
        <f t="shared" ref="F258:K258" si="81">SUM(F259:F262)</f>
        <v>446.5</v>
      </c>
      <c r="G258" s="33">
        <f t="shared" si="81"/>
        <v>562.61675056689342</v>
      </c>
      <c r="H258" s="21">
        <f t="shared" si="81"/>
        <v>140.66171201814058</v>
      </c>
      <c r="I258" s="33">
        <f t="shared" si="81"/>
        <v>140.66038548752834</v>
      </c>
      <c r="J258" s="33">
        <f t="shared" si="81"/>
        <v>140.64815646258504</v>
      </c>
      <c r="K258" s="33">
        <f t="shared" si="81"/>
        <v>140.64649659863946</v>
      </c>
    </row>
    <row r="259" spans="1:11" ht="15.75" x14ac:dyDescent="0.25">
      <c r="A259" s="98" t="s">
        <v>383</v>
      </c>
      <c r="B259" s="99"/>
      <c r="C259" s="31" t="s">
        <v>401</v>
      </c>
      <c r="D259" s="34">
        <v>33.6</v>
      </c>
      <c r="E259" s="18">
        <v>165.4</v>
      </c>
      <c r="F259" s="20">
        <v>165.4</v>
      </c>
      <c r="G259" s="20">
        <f t="shared" si="80"/>
        <v>180.55999999999997</v>
      </c>
      <c r="H259" s="18">
        <f>H254/H244/3</f>
        <v>45.139999999999993</v>
      </c>
      <c r="I259" s="20">
        <f t="shared" ref="I259:K262" si="82">I254/I244/3</f>
        <v>45.139999999999993</v>
      </c>
      <c r="J259" s="20">
        <f t="shared" si="82"/>
        <v>45.139999999999993</v>
      </c>
      <c r="K259" s="20">
        <f t="shared" si="82"/>
        <v>45.139999999999993</v>
      </c>
    </row>
    <row r="260" spans="1:11" ht="15.75" x14ac:dyDescent="0.25">
      <c r="A260" s="98" t="s">
        <v>385</v>
      </c>
      <c r="B260" s="99"/>
      <c r="C260" s="31" t="s">
        <v>402</v>
      </c>
      <c r="D260" s="34">
        <v>23.3</v>
      </c>
      <c r="E260" s="18">
        <v>104.9</v>
      </c>
      <c r="F260" s="20">
        <v>104.9</v>
      </c>
      <c r="G260" s="20">
        <f t="shared" si="80"/>
        <v>145.66799999999998</v>
      </c>
      <c r="H260" s="18">
        <f>H255/H245/3</f>
        <v>36.423777777777772</v>
      </c>
      <c r="I260" s="20">
        <f t="shared" si="82"/>
        <v>36.423777777777772</v>
      </c>
      <c r="J260" s="20">
        <f t="shared" si="82"/>
        <v>36.410222222222224</v>
      </c>
      <c r="K260" s="20">
        <f t="shared" si="82"/>
        <v>36.410222222222224</v>
      </c>
    </row>
    <row r="261" spans="1:11" ht="15.75" x14ac:dyDescent="0.25">
      <c r="A261" s="98" t="s">
        <v>387</v>
      </c>
      <c r="B261" s="99"/>
      <c r="C261" s="31" t="s">
        <v>403</v>
      </c>
      <c r="D261" s="34">
        <v>15.8</v>
      </c>
      <c r="E261" s="18">
        <v>84</v>
      </c>
      <c r="F261" s="20">
        <v>84</v>
      </c>
      <c r="G261" s="20">
        <f t="shared" si="80"/>
        <v>106.87863945578232</v>
      </c>
      <c r="H261" s="18">
        <f>H256/H246/3</f>
        <v>26.720489795918368</v>
      </c>
      <c r="I261" s="20">
        <f>I256/I246/3</f>
        <v>26.718829931972792</v>
      </c>
      <c r="J261" s="20">
        <f t="shared" si="82"/>
        <v>26.720489795918368</v>
      </c>
      <c r="K261" s="20">
        <f t="shared" si="82"/>
        <v>26.718829931972792</v>
      </c>
    </row>
    <row r="262" spans="1:11" ht="15.75" x14ac:dyDescent="0.25">
      <c r="A262" s="94" t="s">
        <v>389</v>
      </c>
      <c r="B262" s="95"/>
      <c r="C262" s="31" t="s">
        <v>404</v>
      </c>
      <c r="D262" s="26"/>
      <c r="E262" s="18">
        <v>92.2</v>
      </c>
      <c r="F262" s="20">
        <v>92.2</v>
      </c>
      <c r="G262" s="20">
        <f t="shared" si="80"/>
        <v>129.51011111111112</v>
      </c>
      <c r="H262" s="20">
        <f>H257/H247/3</f>
        <v>32.377444444444443</v>
      </c>
      <c r="I262" s="20">
        <f>I257/I247/3</f>
        <v>32.377777777777773</v>
      </c>
      <c r="J262" s="20">
        <f t="shared" si="82"/>
        <v>32.377444444444443</v>
      </c>
      <c r="K262" s="20">
        <f>K257/K247/3</f>
        <v>32.377444444444443</v>
      </c>
    </row>
    <row r="263" spans="1:11" ht="15.75" x14ac:dyDescent="0.25">
      <c r="A263" s="96" t="s">
        <v>405</v>
      </c>
      <c r="B263" s="97"/>
      <c r="C263" s="25">
        <v>73</v>
      </c>
      <c r="D263" s="28">
        <f>SUM(D264:D266)</f>
        <v>0</v>
      </c>
      <c r="E263" s="29">
        <f t="shared" ref="E263:K263" si="83">SUM(E264:E266)</f>
        <v>0</v>
      </c>
      <c r="F263" s="28">
        <f t="shared" si="83"/>
        <v>0</v>
      </c>
      <c r="G263" s="28">
        <f t="shared" si="83"/>
        <v>0</v>
      </c>
      <c r="H263" s="27">
        <f t="shared" si="83"/>
        <v>0</v>
      </c>
      <c r="I263" s="28">
        <f t="shared" si="83"/>
        <v>0</v>
      </c>
      <c r="J263" s="28">
        <f t="shared" si="83"/>
        <v>0</v>
      </c>
      <c r="K263" s="25">
        <f t="shared" si="83"/>
        <v>0</v>
      </c>
    </row>
    <row r="264" spans="1:11" ht="15.75" x14ac:dyDescent="0.25">
      <c r="A264" s="98" t="s">
        <v>383</v>
      </c>
      <c r="B264" s="99"/>
      <c r="C264" s="31" t="s">
        <v>406</v>
      </c>
      <c r="D264" s="26"/>
      <c r="E264" s="27"/>
      <c r="F264" s="26"/>
      <c r="G264" s="26"/>
      <c r="H264" s="30"/>
      <c r="I264" s="26"/>
      <c r="J264" s="26"/>
      <c r="K264" s="19"/>
    </row>
    <row r="265" spans="1:11" ht="15.75" x14ac:dyDescent="0.25">
      <c r="A265" s="98" t="s">
        <v>385</v>
      </c>
      <c r="B265" s="99"/>
      <c r="C265" s="31" t="s">
        <v>407</v>
      </c>
      <c r="D265" s="26"/>
      <c r="E265" s="30"/>
      <c r="F265" s="26"/>
      <c r="G265" s="26"/>
      <c r="H265" s="26"/>
      <c r="I265" s="26"/>
      <c r="J265" s="26"/>
      <c r="K265" s="19"/>
    </row>
    <row r="266" spans="1:11" ht="15.75" x14ac:dyDescent="0.25">
      <c r="A266" s="98" t="s">
        <v>387</v>
      </c>
      <c r="B266" s="99"/>
      <c r="C266" s="31" t="s">
        <v>408</v>
      </c>
      <c r="D266" s="26"/>
      <c r="E266" s="30"/>
      <c r="F266" s="26"/>
      <c r="G266" s="26"/>
      <c r="H266" s="26"/>
      <c r="I266" s="26"/>
      <c r="J266" s="26"/>
      <c r="K266" s="19"/>
    </row>
    <row r="267" spans="1:11" ht="15.75" x14ac:dyDescent="0.25">
      <c r="A267" s="37"/>
      <c r="B267" s="37"/>
      <c r="C267" s="38"/>
      <c r="D267" s="39"/>
      <c r="E267" s="40"/>
      <c r="F267" s="39"/>
      <c r="G267" s="39"/>
      <c r="H267" s="39"/>
      <c r="I267" s="39"/>
      <c r="J267" s="39"/>
      <c r="K267" s="41"/>
    </row>
    <row r="269" spans="1:11" s="1" customFormat="1" ht="15.75" x14ac:dyDescent="0.25">
      <c r="A269" s="42" t="s">
        <v>409</v>
      </c>
      <c r="C269" s="43" t="s">
        <v>410</v>
      </c>
      <c r="D269" s="2"/>
      <c r="E269" s="44" t="s">
        <v>411</v>
      </c>
      <c r="F269" s="45"/>
      <c r="G269" s="2"/>
      <c r="H269" s="2"/>
      <c r="I269" s="2"/>
      <c r="J269" s="2"/>
    </row>
    <row r="270" spans="1:11" s="1" customFormat="1" ht="15.75" x14ac:dyDescent="0.25">
      <c r="A270" s="43"/>
      <c r="C270" s="43" t="s">
        <v>412</v>
      </c>
      <c r="D270" s="2"/>
      <c r="E270" s="3"/>
      <c r="F270" s="46"/>
      <c r="G270" s="2"/>
      <c r="H270" s="2"/>
      <c r="I270" s="2"/>
      <c r="J270" s="2"/>
    </row>
    <row r="271" spans="1:11" s="1" customFormat="1" ht="15.75" x14ac:dyDescent="0.25">
      <c r="A271" s="43"/>
      <c r="C271" s="43"/>
      <c r="D271" s="2"/>
      <c r="E271" s="3"/>
      <c r="F271" s="46"/>
      <c r="G271" s="2"/>
      <c r="H271" s="2"/>
      <c r="I271" s="2"/>
      <c r="J271" s="2"/>
    </row>
    <row r="272" spans="1:11" s="1" customFormat="1" ht="15.75" x14ac:dyDescent="0.25">
      <c r="A272" s="42" t="s">
        <v>413</v>
      </c>
      <c r="C272" s="43" t="s">
        <v>410</v>
      </c>
      <c r="D272" s="2"/>
      <c r="E272" s="44" t="s">
        <v>414</v>
      </c>
      <c r="F272" s="45"/>
      <c r="G272" s="2"/>
      <c r="H272" s="2"/>
      <c r="I272" s="2"/>
      <c r="J272" s="2"/>
    </row>
    <row r="273" spans="1:10" s="1" customFormat="1" ht="15.75" x14ac:dyDescent="0.25">
      <c r="A273" s="43"/>
      <c r="C273" s="43" t="s">
        <v>412</v>
      </c>
      <c r="D273" s="2"/>
      <c r="E273" s="3"/>
      <c r="F273" s="46"/>
      <c r="G273" s="2"/>
      <c r="H273" s="2"/>
      <c r="I273" s="2"/>
      <c r="J273" s="2"/>
    </row>
  </sheetData>
  <mergeCells count="275">
    <mergeCell ref="A75:B75"/>
    <mergeCell ref="F1:K1"/>
    <mergeCell ref="F2:K2"/>
    <mergeCell ref="F3:K3"/>
    <mergeCell ref="B4:E4"/>
    <mergeCell ref="F4:K4"/>
    <mergeCell ref="F5:I5"/>
    <mergeCell ref="B10:E10"/>
    <mergeCell ref="G10:K10"/>
    <mergeCell ref="B11:E11"/>
    <mergeCell ref="G11:K11"/>
    <mergeCell ref="B12:E12"/>
    <mergeCell ref="B13:E13"/>
    <mergeCell ref="F6:K6"/>
    <mergeCell ref="F7:K7"/>
    <mergeCell ref="B8:E8"/>
    <mergeCell ref="G8:K8"/>
    <mergeCell ref="B9:E9"/>
    <mergeCell ref="G9:K9"/>
    <mergeCell ref="G20:G21"/>
    <mergeCell ref="H20:K20"/>
    <mergeCell ref="A22:K22"/>
    <mergeCell ref="A23:B23"/>
    <mergeCell ref="A24:B24"/>
    <mergeCell ref="A25:B25"/>
    <mergeCell ref="B14:E14"/>
    <mergeCell ref="B15:E15"/>
    <mergeCell ref="A17:K17"/>
    <mergeCell ref="A18:K18"/>
    <mergeCell ref="A19:K19"/>
    <mergeCell ref="A20:B21"/>
    <mergeCell ref="C20:C21"/>
    <mergeCell ref="D20:D21"/>
    <mergeCell ref="E20:E21"/>
    <mergeCell ref="F20:F21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5:B45"/>
    <mergeCell ref="A46:B46"/>
    <mergeCell ref="A47:B47"/>
    <mergeCell ref="A48:B48"/>
    <mergeCell ref="A49:B49"/>
    <mergeCell ref="A50:B50"/>
    <mergeCell ref="A38:B38"/>
    <mergeCell ref="A39:B39"/>
    <mergeCell ref="A40:B40"/>
    <mergeCell ref="A41:B41"/>
    <mergeCell ref="A43:B43"/>
    <mergeCell ref="A44:B44"/>
    <mergeCell ref="A42:B42"/>
    <mergeCell ref="A57:B57"/>
    <mergeCell ref="A58:B58"/>
    <mergeCell ref="A59:B59"/>
    <mergeCell ref="A60:B60"/>
    <mergeCell ref="A61:B61"/>
    <mergeCell ref="A62:B62"/>
    <mergeCell ref="A51:B51"/>
    <mergeCell ref="A52:B52"/>
    <mergeCell ref="A53:B53"/>
    <mergeCell ref="A54:B54"/>
    <mergeCell ref="A55:B55"/>
    <mergeCell ref="A56:B56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82:B82"/>
    <mergeCell ref="A83:B83"/>
    <mergeCell ref="A84:B84"/>
    <mergeCell ref="A85:B85"/>
    <mergeCell ref="A86:B86"/>
    <mergeCell ref="A87:B87"/>
    <mergeCell ref="A76:B76"/>
    <mergeCell ref="A77:B77"/>
    <mergeCell ref="A78:B78"/>
    <mergeCell ref="A79:B79"/>
    <mergeCell ref="A80:B80"/>
    <mergeCell ref="A81:B81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106:B106"/>
    <mergeCell ref="A107:B107"/>
    <mergeCell ref="A108:B108"/>
    <mergeCell ref="A109:B109"/>
    <mergeCell ref="A110:B110"/>
    <mergeCell ref="A111:B111"/>
    <mergeCell ref="A100:B100"/>
    <mergeCell ref="A101:B101"/>
    <mergeCell ref="A102:B102"/>
    <mergeCell ref="A103:B103"/>
    <mergeCell ref="A104:B104"/>
    <mergeCell ref="A105:B105"/>
    <mergeCell ref="A118:B118"/>
    <mergeCell ref="A119:B119"/>
    <mergeCell ref="A120:B120"/>
    <mergeCell ref="A121:B121"/>
    <mergeCell ref="A122:B122"/>
    <mergeCell ref="A123:B123"/>
    <mergeCell ref="A112:B112"/>
    <mergeCell ref="A113:B113"/>
    <mergeCell ref="A114:B114"/>
    <mergeCell ref="A115:B115"/>
    <mergeCell ref="A116:B116"/>
    <mergeCell ref="A117:B117"/>
    <mergeCell ref="A130:B130"/>
    <mergeCell ref="A131:B131"/>
    <mergeCell ref="A132:B132"/>
    <mergeCell ref="A133:B133"/>
    <mergeCell ref="A134:K134"/>
    <mergeCell ref="A135:B135"/>
    <mergeCell ref="A124:B124"/>
    <mergeCell ref="A125:B125"/>
    <mergeCell ref="A126:B126"/>
    <mergeCell ref="A127:B127"/>
    <mergeCell ref="A128:B128"/>
    <mergeCell ref="A129:B129"/>
    <mergeCell ref="A142:B142"/>
    <mergeCell ref="A143:B143"/>
    <mergeCell ref="A144:K144"/>
    <mergeCell ref="A145:B145"/>
    <mergeCell ref="A146:B146"/>
    <mergeCell ref="A147:B147"/>
    <mergeCell ref="A136:B136"/>
    <mergeCell ref="A137:B137"/>
    <mergeCell ref="A138:B138"/>
    <mergeCell ref="A139:B139"/>
    <mergeCell ref="A140:B140"/>
    <mergeCell ref="A141:B141"/>
    <mergeCell ref="A154:B154"/>
    <mergeCell ref="A155:B155"/>
    <mergeCell ref="A156:B156"/>
    <mergeCell ref="A157:B157"/>
    <mergeCell ref="A158:B158"/>
    <mergeCell ref="A159:B159"/>
    <mergeCell ref="A148:B148"/>
    <mergeCell ref="A149:B149"/>
    <mergeCell ref="A150:B150"/>
    <mergeCell ref="A151:B151"/>
    <mergeCell ref="A152:B152"/>
    <mergeCell ref="A153:B153"/>
    <mergeCell ref="A166:K166"/>
    <mergeCell ref="A167:B167"/>
    <mergeCell ref="A168:B168"/>
    <mergeCell ref="A169:B169"/>
    <mergeCell ref="A170:B170"/>
    <mergeCell ref="A171:B171"/>
    <mergeCell ref="A160:B160"/>
    <mergeCell ref="A161:B161"/>
    <mergeCell ref="A162:B162"/>
    <mergeCell ref="A163:B163"/>
    <mergeCell ref="A164:B164"/>
    <mergeCell ref="A165:B165"/>
    <mergeCell ref="A178:B178"/>
    <mergeCell ref="A179:B179"/>
    <mergeCell ref="A180:K180"/>
    <mergeCell ref="A181:B181"/>
    <mergeCell ref="A182:B182"/>
    <mergeCell ref="A183:B183"/>
    <mergeCell ref="A172:B172"/>
    <mergeCell ref="A173:B173"/>
    <mergeCell ref="A174:B174"/>
    <mergeCell ref="A175:B175"/>
    <mergeCell ref="A176:B176"/>
    <mergeCell ref="A177:B177"/>
    <mergeCell ref="A190:B190"/>
    <mergeCell ref="A191:B191"/>
    <mergeCell ref="A192:B192"/>
    <mergeCell ref="A193:B193"/>
    <mergeCell ref="A194:B194"/>
    <mergeCell ref="A195:B195"/>
    <mergeCell ref="A184:B184"/>
    <mergeCell ref="A185:B185"/>
    <mergeCell ref="A186:B186"/>
    <mergeCell ref="A187:B187"/>
    <mergeCell ref="A188:B188"/>
    <mergeCell ref="A189:K189"/>
    <mergeCell ref="A202:B202"/>
    <mergeCell ref="A203:K203"/>
    <mergeCell ref="A204:B204"/>
    <mergeCell ref="A205:B205"/>
    <mergeCell ref="A206:B206"/>
    <mergeCell ref="A207:B207"/>
    <mergeCell ref="A196:B196"/>
    <mergeCell ref="A197:B197"/>
    <mergeCell ref="A198:B198"/>
    <mergeCell ref="A199:B199"/>
    <mergeCell ref="A200:B200"/>
    <mergeCell ref="A201:B201"/>
    <mergeCell ref="A214:B214"/>
    <mergeCell ref="A215:B215"/>
    <mergeCell ref="A216:B216"/>
    <mergeCell ref="A217:B217"/>
    <mergeCell ref="A218:K218"/>
    <mergeCell ref="A219:B219"/>
    <mergeCell ref="A208:B208"/>
    <mergeCell ref="A209:B209"/>
    <mergeCell ref="A210:B210"/>
    <mergeCell ref="A211:B211"/>
    <mergeCell ref="A212:B212"/>
    <mergeCell ref="A213:B213"/>
    <mergeCell ref="A226:B226"/>
    <mergeCell ref="A227:B227"/>
    <mergeCell ref="A228:B228"/>
    <mergeCell ref="A229:B229"/>
    <mergeCell ref="A230:B230"/>
    <mergeCell ref="A231:B231"/>
    <mergeCell ref="A220:B220"/>
    <mergeCell ref="A221:B221"/>
    <mergeCell ref="A222:B222"/>
    <mergeCell ref="A223:B223"/>
    <mergeCell ref="A224:B224"/>
    <mergeCell ref="A225:B225"/>
    <mergeCell ref="A238:B238"/>
    <mergeCell ref="A239:B239"/>
    <mergeCell ref="A240:B240"/>
    <mergeCell ref="A241:B241"/>
    <mergeCell ref="A242:K242"/>
    <mergeCell ref="A243:B243"/>
    <mergeCell ref="A232:B232"/>
    <mergeCell ref="A233:B233"/>
    <mergeCell ref="A234:B234"/>
    <mergeCell ref="A235:B235"/>
    <mergeCell ref="A236:B236"/>
    <mergeCell ref="A237:K237"/>
    <mergeCell ref="A250:B250"/>
    <mergeCell ref="A251:B251"/>
    <mergeCell ref="A252:B252"/>
    <mergeCell ref="A253:B253"/>
    <mergeCell ref="A254:B254"/>
    <mergeCell ref="A255:B255"/>
    <mergeCell ref="A244:B244"/>
    <mergeCell ref="A245:B245"/>
    <mergeCell ref="A246:B246"/>
    <mergeCell ref="A247:B247"/>
    <mergeCell ref="A248:B248"/>
    <mergeCell ref="A249:B249"/>
    <mergeCell ref="A262:B262"/>
    <mergeCell ref="A263:B263"/>
    <mergeCell ref="A264:B264"/>
    <mergeCell ref="A265:B265"/>
    <mergeCell ref="A266:B266"/>
    <mergeCell ref="A256:B256"/>
    <mergeCell ref="A257:B257"/>
    <mergeCell ref="A258:B258"/>
    <mergeCell ref="A259:B259"/>
    <mergeCell ref="A260:B260"/>
    <mergeCell ref="A261:B261"/>
  </mergeCells>
  <phoneticPr fontId="14" type="noConversion"/>
  <pageMargins left="0.70866141732283472" right="0.31496062992125984" top="0.35433070866141736" bottom="0.15748031496062992" header="0.31496062992125984" footer="0.31496062992125984"/>
  <pageSetup paperSize="9" scale="78" fitToHeight="0" orientation="landscape" r:id="rId1"/>
  <rowBreaks count="6" manualBreakCount="6">
    <brk id="38" max="10" man="1"/>
    <brk id="77" max="16383" man="1"/>
    <brk id="115" max="16383" man="1"/>
    <brk id="157" max="16383" man="1"/>
    <brk id="197" max="16383" man="1"/>
    <brk id="2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2024-12-30T13:42:39Z</dcterms:modified>
</cp:coreProperties>
</file>